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360" yWindow="60" windowWidth="18780" windowHeight="10500" firstSheet="1" activeTab="0"/>
  </bookViews>
  <sheets>
    <sheet name="Start" sheetId="1" r:id="rId1"/>
    <sheet name="Analysis" sheetId="2" r:id="rId2"/>
    <sheet name="BreakEven" sheetId="3" r:id="rId3"/>
    <sheet name="Exams" sheetId="4" r:id="rId4"/>
    <sheet name="CashInput" sheetId="5" state="veryHidden" r:id="rId5"/>
    <sheet name="CPT" sheetId="6" r:id="rId6"/>
    <sheet name="DATA" sheetId="7" state="veryHidden" r:id="rId7"/>
  </sheets>
  <definedNames>
    <definedName name="AmividPrice">'DATA'!$B$24</definedName>
    <definedName name="CPT_Codes">'CPT'!$B$3:$B$26</definedName>
    <definedName name="Detail_dosis">'DATA'!$Q$3</definedName>
    <definedName name="ExamDropdown">'DATA'!$L$3:$L$32</definedName>
    <definedName name="FDGprice">'DATA'!$B$23</definedName>
    <definedName name="NaFPrice">'DATA'!$B$25</definedName>
    <definedName name="OtherCost">'DATA'!$Q$4</definedName>
    <definedName name="OtherPrice">'DATA'!$B$26</definedName>
    <definedName name="_xlnm.Print_Area" localSheetId="2">'BreakEven'!$A$3:$O$57</definedName>
  </definedNames>
  <calcPr fullCalcOnLoad="1"/>
</workbook>
</file>

<file path=xl/sharedStrings.xml><?xml version="1.0" encoding="utf-8"?>
<sst xmlns="http://schemas.openxmlformats.org/spreadsheetml/2006/main" count="255" uniqueCount="177">
  <si>
    <t>Year1</t>
  </si>
  <si>
    <t>Year2</t>
  </si>
  <si>
    <t>Year3</t>
  </si>
  <si>
    <t>Year4</t>
  </si>
  <si>
    <t>Year5</t>
  </si>
  <si>
    <t>Growth Rate</t>
  </si>
  <si>
    <t>Entry</t>
  </si>
  <si>
    <t>Calculated</t>
  </si>
  <si>
    <t>Days Per year</t>
  </si>
  <si>
    <t>Patients Per Year</t>
  </si>
  <si>
    <t>Exams</t>
  </si>
  <si>
    <t>Dropdown for Exams</t>
  </si>
  <si>
    <t>to distribue</t>
  </si>
  <si>
    <t>AVG Revenue</t>
  </si>
  <si>
    <t>Yearly Rev</t>
  </si>
  <si>
    <t>Revenue</t>
  </si>
  <si>
    <t>Reading Physician</t>
  </si>
  <si>
    <t>Staff</t>
  </si>
  <si>
    <t>Sum Staff</t>
  </si>
  <si>
    <t>Price Erosion</t>
  </si>
  <si>
    <t>Dosis</t>
  </si>
  <si>
    <t>FDG</t>
  </si>
  <si>
    <t>Amivid</t>
  </si>
  <si>
    <t>NaF</t>
  </si>
  <si>
    <t>FDG Cost</t>
  </si>
  <si>
    <t>NaF Cost</t>
  </si>
  <si>
    <t>Erosion</t>
  </si>
  <si>
    <t>Merit Increase</t>
  </si>
  <si>
    <t>percentage</t>
  </si>
  <si>
    <t>Annual</t>
  </si>
  <si>
    <t>Year 1</t>
  </si>
  <si>
    <t>Year 2</t>
  </si>
  <si>
    <t>Year 3</t>
  </si>
  <si>
    <t>Year 4</t>
  </si>
  <si>
    <t>Year 5</t>
  </si>
  <si>
    <t>Exams per Year</t>
  </si>
  <si>
    <t>Income</t>
  </si>
  <si>
    <t>Staff Expenses</t>
  </si>
  <si>
    <t>Detail_Dosis</t>
  </si>
  <si>
    <t>FDG Annual Cost</t>
  </si>
  <si>
    <t>NaF Annual Cost</t>
  </si>
  <si>
    <t>Supplies</t>
  </si>
  <si>
    <t>Other Costs</t>
  </si>
  <si>
    <t>Rent</t>
  </si>
  <si>
    <t>Marketing</t>
  </si>
  <si>
    <t>Renovation</t>
  </si>
  <si>
    <t>Service</t>
  </si>
  <si>
    <t>Electricity</t>
  </si>
  <si>
    <t>Supplies per Year</t>
  </si>
  <si>
    <t>Annual Rent</t>
  </si>
  <si>
    <t>Annual Electricity</t>
  </si>
  <si>
    <t>Annual Service/Maintenance</t>
  </si>
  <si>
    <t>Marketing Activities</t>
  </si>
  <si>
    <t>Other Cost</t>
  </si>
  <si>
    <t>System price</t>
  </si>
  <si>
    <t>System Price</t>
  </si>
  <si>
    <t>Net Income</t>
  </si>
  <si>
    <t>Fixed Cost</t>
  </si>
  <si>
    <t>Variable Cost</t>
  </si>
  <si>
    <t>Cost Of capital</t>
  </si>
  <si>
    <t>Inflation</t>
  </si>
  <si>
    <t>Breakeven Investment</t>
  </si>
  <si>
    <t>Expenses</t>
  </si>
  <si>
    <t>Discount</t>
  </si>
  <si>
    <t>Discounted CF</t>
  </si>
  <si>
    <t>NPV</t>
  </si>
  <si>
    <t>Fixed Expenses</t>
  </si>
  <si>
    <t>Contribution Margin per Exam</t>
  </si>
  <si>
    <t>Variable Expenses</t>
  </si>
  <si>
    <t>Break Even exams Per Year</t>
  </si>
  <si>
    <t>Delta</t>
  </si>
  <si>
    <t>Discounted Income</t>
  </si>
  <si>
    <t>Blank</t>
  </si>
  <si>
    <t/>
  </si>
  <si>
    <t>CPT</t>
  </si>
  <si>
    <t>Compound</t>
  </si>
  <si>
    <t>Short Code</t>
  </si>
  <si>
    <t>Brain Metabolic Evaluation</t>
  </si>
  <si>
    <t>Brain Perfusion Evaluation</t>
  </si>
  <si>
    <t>Heart muscle imaging (PET)</t>
  </si>
  <si>
    <t>0042T</t>
  </si>
  <si>
    <t>Short Description</t>
  </si>
  <si>
    <t>PET image ltd area</t>
  </si>
  <si>
    <t>PET image skull-thigh</t>
  </si>
  <si>
    <t>PET image full body</t>
  </si>
  <si>
    <t>Heart image (PET) single</t>
  </si>
  <si>
    <t>Heart image (PET) multiple</t>
  </si>
  <si>
    <t>PET image w/CT lmtd</t>
  </si>
  <si>
    <t>PET image w/CT skull-thigh</t>
  </si>
  <si>
    <t>PET image w/CT full body</t>
  </si>
  <si>
    <t>CT perfusion w/contrast cbf</t>
  </si>
  <si>
    <t>CT head/brain w/o dye</t>
  </si>
  <si>
    <t>CT head/brain w/dye</t>
  </si>
  <si>
    <t>CT head/brain w/o &amp; w/dye</t>
  </si>
  <si>
    <t>CT angiography head</t>
  </si>
  <si>
    <t>CT angiography neck</t>
  </si>
  <si>
    <t>Amyloid Cost</t>
  </si>
  <si>
    <t>Amyloid</t>
  </si>
  <si>
    <t>Other</t>
  </si>
  <si>
    <t>Others</t>
  </si>
  <si>
    <t>Annual Other Cost</t>
  </si>
  <si>
    <t>Cost of Supplies per Exam</t>
  </si>
  <si>
    <t>Net Present value</t>
  </si>
  <si>
    <t>Net Present Value</t>
  </si>
  <si>
    <t>Variable</t>
  </si>
  <si>
    <t>Fixed</t>
  </si>
  <si>
    <t>Amyloid Annual Cost</t>
  </si>
  <si>
    <t>Average Number of Exams per Day</t>
  </si>
  <si>
    <t>PET Dose Cost</t>
  </si>
  <si>
    <t>Annual Dose Cost</t>
  </si>
  <si>
    <t>mCT System Price</t>
  </si>
  <si>
    <t>Accumulated Income</t>
  </si>
  <si>
    <t>Break Even Exams per Day</t>
  </si>
  <si>
    <t>Projected Exams per Day</t>
  </si>
  <si>
    <t>Exams per Day</t>
  </si>
  <si>
    <t>Expected Reimbursement per Exam</t>
  </si>
  <si>
    <t>Physicians' Salary</t>
  </si>
  <si>
    <t>Room Renovation/Preparation</t>
  </si>
  <si>
    <t>Compound used</t>
  </si>
  <si>
    <t>Other Doses Annual Cost</t>
  </si>
  <si>
    <t>FDG Doses per Day</t>
  </si>
  <si>
    <t>Amyloid Doses per Day</t>
  </si>
  <si>
    <t>NaF Doses per Day</t>
  </si>
  <si>
    <t>Other Doses per Day</t>
  </si>
  <si>
    <t>Average Cost of Doses</t>
  </si>
  <si>
    <t>Average Reimbursement</t>
  </si>
  <si>
    <t>Revenue per Exam</t>
  </si>
  <si>
    <t>Revenue per Year</t>
  </si>
  <si>
    <t>FDG Cost per Dose</t>
  </si>
  <si>
    <t>Amyloid Cost per Dose</t>
  </si>
  <si>
    <t>NaF Cost per Dose</t>
  </si>
  <si>
    <t>Other Cost per Dose</t>
  </si>
  <si>
    <t>b. Enter workdays per annum</t>
  </si>
  <si>
    <t>a. Enter total staff salary per annum</t>
  </si>
  <si>
    <t>b. Enter physician salary per annum</t>
  </si>
  <si>
    <t xml:space="preserve">c. Enter expected salary development </t>
  </si>
  <si>
    <t>a. Enter price of compounds and their expected price development</t>
  </si>
  <si>
    <t>b. Enter price of supplies per patient and the expected price development</t>
  </si>
  <si>
    <t>a. Enter the costs of Marketing Activities for a new system</t>
  </si>
  <si>
    <t>b. Enter initial renovation costs</t>
  </si>
  <si>
    <t>c. Enter annual service, rent, utilities, and other costs (inflation will be applied)</t>
  </si>
  <si>
    <t>a. Enter price of the new system OR payments for financing</t>
  </si>
  <si>
    <t>a. Enter CPT codes for applicable procedures</t>
  </si>
  <si>
    <t>b. Enter expected reimbursement per procedure</t>
  </si>
  <si>
    <t>a. Revenue</t>
  </si>
  <si>
    <t>b. Staff Expenses</t>
  </si>
  <si>
    <t>c. PET Dose Costs</t>
  </si>
  <si>
    <t>d. Expenses</t>
  </si>
  <si>
    <t>e. System Price</t>
  </si>
  <si>
    <t>f. Net Income</t>
  </si>
  <si>
    <t>you will get a more detailed breakdown of the respective values.</t>
  </si>
  <si>
    <t>a. Enter average exams per day and year OR estimated growth rate in %</t>
  </si>
  <si>
    <t>c. Enter estimated price erosion/reimbursement change in %</t>
  </si>
  <si>
    <t>b. Enter costs of capital in %</t>
  </si>
  <si>
    <r>
      <t xml:space="preserve">Please note: </t>
    </r>
    <r>
      <rPr>
        <sz val="8"/>
        <color indexed="63"/>
        <rFont val="Arial"/>
        <family val="2"/>
      </rPr>
      <t>The tool and its output are designed to provide general guidance only.</t>
    </r>
  </si>
  <si>
    <t>To start, please click on “Get started” button below</t>
  </si>
  <si>
    <t>Tab “Exam Volume”</t>
  </si>
  <si>
    <t>Tab “Staff”</t>
  </si>
  <si>
    <t>Tab “Other Costs”</t>
  </si>
  <si>
    <t>Tab “Financials”</t>
  </si>
  <si>
    <t>Provide more detailed information regarding your Case Mix:</t>
  </si>
  <si>
    <t>RED text in the blue bar below indicates the number of Exams to be distributed</t>
  </si>
  <si>
    <t>Green “ALL EXAMS DISTRIBUTED” will appear when all Exams are distributed</t>
  </si>
  <si>
    <t xml:space="preserve">c. Enter projected exams per day (maximum = exams from the first tab “Exam Volume” entered in the “Input Form”). </t>
  </si>
  <si>
    <t>a. Annual Revenue/Cost Overview as well as Accumulated Income</t>
  </si>
  <si>
    <t>c. Discounted Cash Flow Analysis - Net Present Value of Investment over 5 Years</t>
  </si>
  <si>
    <t>b. Analysis of Exam Contribution Margin and Break Even number of Exams to cover Investments per Annum</t>
  </si>
  <si>
    <t>Lastsheet</t>
  </si>
  <si>
    <t>Analysis</t>
  </si>
  <si>
    <r>
      <t>à</t>
    </r>
    <r>
      <rPr>
        <b/>
        <sz val="11"/>
        <rFont val="Arial"/>
        <family val="2"/>
      </rPr>
      <t xml:space="preserve"> All other information will be populated automatically</t>
    </r>
  </si>
  <si>
    <t>Main “Summary Page” with the following output values:</t>
  </si>
  <si>
    <t xml:space="preserve">By clicking on the “Details” button within the “PET Dose Costs” and “Expense” section, </t>
  </si>
  <si>
    <t xml:space="preserve">Click on the “Break Even Analysis” Button to see: </t>
  </si>
  <si>
    <t>Do not hit "Apply" until you have entered data into all tabs</t>
  </si>
  <si>
    <t>Tab “PET Dose”</t>
  </si>
  <si>
    <t>When all data is entered correctly, please click "Apply" to proceed to "Case Mix Input Form"</t>
  </si>
  <si>
    <t>When all data is entered correctly, please click "Apply" to proceed to "Analysis"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</si>
</sst>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0.0"/>
    <numFmt numFmtId="168" formatCode="&quot;$&quot;#,##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29">
    <font>
      <sz val="11"/>
      <name val="Arial"/>
      <family val="0"/>
    </font>
    <font>
      <sz val="8"/>
      <name val="Arial"/>
      <family val="0"/>
    </font>
    <font>
      <b/>
      <sz val="11"/>
      <color indexed="9"/>
      <name val="Arial"/>
      <family val="2"/>
    </font>
    <font>
      <b/>
      <sz val="8"/>
      <name val="Arial"/>
      <family val="0"/>
    </font>
    <font>
      <b/>
      <sz val="10"/>
      <color indexed="9"/>
      <name val="Arial"/>
      <family val="0"/>
    </font>
    <font>
      <b/>
      <sz val="14"/>
      <color indexed="9"/>
      <name val="Arial"/>
      <family val="0"/>
    </font>
    <font>
      <b/>
      <sz val="10"/>
      <name val="Arial"/>
      <family val="0"/>
    </font>
    <font>
      <b/>
      <sz val="11"/>
      <name val="Arial"/>
      <family val="2"/>
    </font>
    <font>
      <b/>
      <sz val="9"/>
      <name val="Arial"/>
      <family val="2"/>
    </font>
    <font>
      <b/>
      <sz val="12"/>
      <color indexed="9"/>
      <name val="Arial"/>
      <family val="2"/>
    </font>
    <font>
      <b/>
      <sz val="9"/>
      <color indexed="63"/>
      <name val="Arial"/>
      <family val="2"/>
    </font>
    <font>
      <b/>
      <sz val="10"/>
      <color indexed="63"/>
      <name val="Arial"/>
      <family val="2"/>
    </font>
    <font>
      <sz val="10"/>
      <color indexed="63"/>
      <name val="Arial"/>
      <family val="2"/>
    </font>
    <font>
      <sz val="9"/>
      <color indexed="63"/>
      <name val="Arial"/>
      <family val="0"/>
    </font>
    <font>
      <b/>
      <sz val="9"/>
      <color indexed="9"/>
      <name val="Arial"/>
      <family val="0"/>
    </font>
    <font>
      <b/>
      <sz val="8.5"/>
      <name val="Arial"/>
      <family val="2"/>
    </font>
    <font>
      <b/>
      <sz val="11"/>
      <color indexed="63"/>
      <name val="Arial"/>
      <family val="2"/>
    </font>
    <font>
      <b/>
      <sz val="8"/>
      <color indexed="9"/>
      <name val="Arial"/>
      <family val="2"/>
    </font>
    <font>
      <b/>
      <sz val="11"/>
      <color indexed="8"/>
      <name val="Arial"/>
      <family val="2"/>
    </font>
    <font>
      <sz val="11"/>
      <color indexed="63"/>
      <name val="Arial"/>
      <family val="0"/>
    </font>
    <font>
      <b/>
      <sz val="11"/>
      <color indexed="63"/>
      <name val="Wingdings"/>
      <family val="0"/>
    </font>
    <font>
      <b/>
      <sz val="8"/>
      <color indexed="63"/>
      <name val="Arial"/>
      <family val="2"/>
    </font>
    <font>
      <sz val="8"/>
      <color indexed="63"/>
      <name val="Arial"/>
      <family val="2"/>
    </font>
    <font>
      <b/>
      <i/>
      <sz val="12"/>
      <color indexed="63"/>
      <name val="Arial"/>
      <family val="2"/>
    </font>
    <font>
      <b/>
      <u val="double"/>
      <sz val="16"/>
      <color indexed="63"/>
      <name val="Arial"/>
      <family val="2"/>
    </font>
    <font>
      <b/>
      <sz val="11"/>
      <name val="Wingdings"/>
      <family val="0"/>
    </font>
    <font>
      <b/>
      <sz val="11"/>
      <color indexed="53"/>
      <name val="Arial"/>
      <family val="0"/>
    </font>
    <font>
      <sz val="11"/>
      <color indexed="9"/>
      <name val="Arial"/>
      <family val="0"/>
    </font>
    <font>
      <sz val="11"/>
      <color indexed="53"/>
      <name val="Arial"/>
      <family val="2"/>
    </font>
  </fonts>
  <fills count="7">
    <fill>
      <patternFill/>
    </fill>
    <fill>
      <patternFill patternType="gray125"/>
    </fill>
    <fill>
      <patternFill patternType="gray0625"/>
    </fill>
    <fill>
      <patternFill patternType="solid">
        <fgColor indexed="56"/>
        <bgColor indexed="64"/>
      </patternFill>
    </fill>
    <fill>
      <patternFill patternType="solid">
        <fgColor indexed="51"/>
        <bgColor indexed="64"/>
      </patternFill>
    </fill>
    <fill>
      <patternFill patternType="solid">
        <fgColor indexed="15"/>
        <bgColor indexed="64"/>
      </patternFill>
    </fill>
    <fill>
      <patternFill patternType="solid">
        <fgColor indexed="13"/>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23"/>
      </left>
      <right style="thin">
        <color indexed="23"/>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right style="thin"/>
      <top>
        <color indexed="63"/>
      </top>
      <bottom>
        <color indexed="63"/>
      </bottom>
    </border>
    <border>
      <left style="thin">
        <color indexed="15"/>
      </left>
      <right style="thin">
        <color indexed="22"/>
      </right>
      <top style="thin">
        <color indexed="15"/>
      </top>
      <bottom style="thin">
        <color indexed="15"/>
      </bottom>
    </border>
    <border>
      <left>
        <color indexed="63"/>
      </left>
      <right>
        <color indexed="63"/>
      </right>
      <top style="thin">
        <color indexed="15"/>
      </top>
      <bottom style="thin">
        <color indexed="15"/>
      </bottom>
    </border>
    <border>
      <left>
        <color indexed="63"/>
      </left>
      <right style="thin">
        <color indexed="15"/>
      </right>
      <top style="thin">
        <color indexed="15"/>
      </top>
      <bottom style="thin">
        <color indexed="15"/>
      </bottom>
    </border>
    <border>
      <left style="thin">
        <color indexed="15"/>
      </left>
      <right style="thin">
        <color indexed="15"/>
      </right>
      <top style="thin">
        <color indexed="15"/>
      </top>
      <bottom style="thin">
        <color indexed="15"/>
      </bottom>
    </border>
    <border>
      <left>
        <color indexed="63"/>
      </left>
      <right style="thin"/>
      <top>
        <color indexed="63"/>
      </top>
      <bottom>
        <color indexed="63"/>
      </bottom>
    </border>
    <border>
      <left style="thin">
        <color indexed="15"/>
      </left>
      <right style="thin">
        <color indexed="23"/>
      </right>
      <top style="thin">
        <color indexed="15"/>
      </top>
      <bottom style="thin">
        <color indexed="15"/>
      </bottom>
    </border>
    <border>
      <left style="medium">
        <color indexed="22"/>
      </left>
      <right style="thin">
        <color indexed="22"/>
      </right>
      <top style="thin">
        <color indexed="22"/>
      </top>
      <bottom style="thin">
        <color indexed="22"/>
      </bottom>
    </border>
    <border>
      <left style="thin">
        <color indexed="22"/>
      </left>
      <right style="medium">
        <color indexed="22"/>
      </right>
      <top style="thin">
        <color indexed="22"/>
      </top>
      <bottom style="thin">
        <color indexed="22"/>
      </bottom>
    </border>
    <border>
      <left style="medium">
        <color indexed="22"/>
      </left>
      <right style="thin">
        <color indexed="22"/>
      </right>
      <top style="thin">
        <color indexed="22"/>
      </top>
      <bottom style="medium">
        <color indexed="22"/>
      </bottom>
    </border>
    <border>
      <left style="thin">
        <color indexed="22"/>
      </left>
      <right style="thin">
        <color indexed="22"/>
      </right>
      <top style="thin">
        <color indexed="22"/>
      </top>
      <bottom style="medium">
        <color indexed="22"/>
      </bottom>
    </border>
    <border>
      <left style="thin">
        <color indexed="22"/>
      </left>
      <right style="medium">
        <color indexed="22"/>
      </right>
      <top style="thin">
        <color indexed="22"/>
      </top>
      <bottom style="medium">
        <color indexed="22"/>
      </bottom>
    </border>
    <border>
      <left style="medium">
        <color indexed="22"/>
      </left>
      <right style="thin">
        <color indexed="22"/>
      </right>
      <top style="medium">
        <color indexed="22"/>
      </top>
      <bottom style="thin">
        <color indexed="22"/>
      </bottom>
    </border>
    <border>
      <left style="thin">
        <color indexed="22"/>
      </left>
      <right style="medium">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color indexed="63"/>
      </right>
      <top style="thin">
        <color indexed="22"/>
      </top>
      <bottom style="double">
        <color indexed="22"/>
      </bottom>
    </border>
    <border>
      <left>
        <color indexed="63"/>
      </left>
      <right>
        <color indexed="63"/>
      </right>
      <top style="thin">
        <color indexed="22"/>
      </top>
      <bottom style="double">
        <color indexed="22"/>
      </bottom>
    </border>
    <border>
      <left>
        <color indexed="63"/>
      </left>
      <right style="thin">
        <color indexed="22"/>
      </right>
      <top style="thin">
        <color indexed="22"/>
      </top>
      <bottom style="double">
        <color indexed="22"/>
      </bottom>
    </border>
    <border>
      <left style="medium">
        <color indexed="22"/>
      </left>
      <right>
        <color indexed="63"/>
      </right>
      <top>
        <color indexed="63"/>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0" fillId="0" borderId="1" xfId="0"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0" borderId="0" xfId="0" applyBorder="1" applyAlignment="1">
      <alignment/>
    </xf>
    <xf numFmtId="164" fontId="4" fillId="3" borderId="1" xfId="0" applyNumberFormat="1" applyFont="1" applyFill="1" applyBorder="1" applyAlignment="1">
      <alignment horizontal="center"/>
    </xf>
    <xf numFmtId="164" fontId="4" fillId="3" borderId="5" xfId="0" applyNumberFormat="1" applyFont="1" applyFill="1" applyBorder="1" applyAlignment="1">
      <alignment horizontal="center"/>
    </xf>
    <xf numFmtId="3" fontId="6" fillId="0" borderId="5" xfId="0" applyNumberFormat="1" applyFont="1" applyFill="1" applyBorder="1" applyAlignment="1">
      <alignment horizontal="center" vertical="center"/>
    </xf>
    <xf numFmtId="0" fontId="0" fillId="0" borderId="6" xfId="0" applyFill="1" applyBorder="1" applyAlignment="1">
      <alignment/>
    </xf>
    <xf numFmtId="0" fontId="0" fillId="0" borderId="7" xfId="0" applyBorder="1" applyAlignment="1">
      <alignment/>
    </xf>
    <xf numFmtId="3" fontId="0" fillId="0" borderId="8" xfId="0" applyNumberFormat="1" applyBorder="1" applyAlignment="1">
      <alignment/>
    </xf>
    <xf numFmtId="0" fontId="0" fillId="0" borderId="8" xfId="0" applyBorder="1" applyAlignment="1">
      <alignment/>
    </xf>
    <xf numFmtId="0" fontId="0" fillId="4" borderId="1" xfId="0" applyFill="1" applyBorder="1" applyAlignment="1">
      <alignment/>
    </xf>
    <xf numFmtId="3" fontId="7" fillId="0" borderId="1" xfId="0" applyNumberFormat="1" applyFont="1" applyBorder="1" applyAlignment="1">
      <alignment/>
    </xf>
    <xf numFmtId="2" fontId="0" fillId="4" borderId="1" xfId="0" applyNumberFormat="1" applyFill="1" applyBorder="1" applyAlignment="1">
      <alignment/>
    </xf>
    <xf numFmtId="2" fontId="0" fillId="0" borderId="1" xfId="0" applyNumberFormat="1" applyBorder="1" applyAlignment="1">
      <alignment/>
    </xf>
    <xf numFmtId="2" fontId="0" fillId="0" borderId="0" xfId="0" applyNumberFormat="1" applyAlignment="1">
      <alignment/>
    </xf>
    <xf numFmtId="1" fontId="0" fillId="0" borderId="1" xfId="0" applyNumberFormat="1" applyBorder="1" applyAlignment="1">
      <alignment/>
    </xf>
    <xf numFmtId="1" fontId="0" fillId="4" borderId="1" xfId="0" applyNumberFormat="1" applyFill="1" applyBorder="1" applyAlignment="1">
      <alignment/>
    </xf>
    <xf numFmtId="165" fontId="0" fillId="4" borderId="1" xfId="0" applyNumberFormat="1" applyFill="1" applyBorder="1" applyAlignment="1">
      <alignment/>
    </xf>
    <xf numFmtId="0" fontId="0" fillId="4" borderId="0" xfId="0" applyFill="1" applyAlignment="1">
      <alignment/>
    </xf>
    <xf numFmtId="0" fontId="0" fillId="4" borderId="8" xfId="0" applyFill="1" applyBorder="1" applyAlignment="1">
      <alignment/>
    </xf>
    <xf numFmtId="164" fontId="3" fillId="0" borderId="0" xfId="0" applyNumberFormat="1" applyFont="1" applyBorder="1" applyAlignment="1">
      <alignment/>
    </xf>
    <xf numFmtId="0" fontId="0" fillId="0" borderId="9" xfId="0" applyFill="1" applyBorder="1" applyAlignment="1">
      <alignment/>
    </xf>
    <xf numFmtId="0" fontId="0" fillId="0" borderId="0" xfId="0" applyAlignment="1">
      <alignment horizontal="right"/>
    </xf>
    <xf numFmtId="0" fontId="6" fillId="0" borderId="0" xfId="0" applyFont="1" applyAlignment="1">
      <alignment horizontal="center" vertical="center"/>
    </xf>
    <xf numFmtId="166" fontId="11" fillId="0" borderId="10" xfId="0" applyNumberFormat="1" applyFont="1" applyFill="1" applyBorder="1" applyAlignment="1">
      <alignment horizontal="left"/>
    </xf>
    <xf numFmtId="0" fontId="12" fillId="0" borderId="0" xfId="0" applyFont="1" applyAlignment="1">
      <alignment horizontal="left"/>
    </xf>
    <xf numFmtId="165" fontId="10" fillId="5" borderId="11" xfId="0" applyNumberFormat="1" applyFont="1" applyFill="1" applyBorder="1" applyAlignment="1">
      <alignment/>
    </xf>
    <xf numFmtId="165" fontId="10" fillId="5" borderId="12" xfId="0" applyNumberFormat="1" applyFont="1" applyFill="1" applyBorder="1" applyAlignment="1">
      <alignment/>
    </xf>
    <xf numFmtId="0" fontId="13" fillId="0" borderId="0" xfId="0" applyFont="1" applyAlignment="1">
      <alignment/>
    </xf>
    <xf numFmtId="3" fontId="10" fillId="5" borderId="11" xfId="0" applyNumberFormat="1" applyFont="1" applyFill="1" applyBorder="1" applyAlignment="1">
      <alignment/>
    </xf>
    <xf numFmtId="3" fontId="10" fillId="5" borderId="12" xfId="0" applyNumberFormat="1" applyFont="1" applyFill="1" applyBorder="1" applyAlignment="1">
      <alignment/>
    </xf>
    <xf numFmtId="3" fontId="13" fillId="0" borderId="0" xfId="0" applyNumberFormat="1" applyFont="1" applyAlignment="1">
      <alignment/>
    </xf>
    <xf numFmtId="164" fontId="10" fillId="5" borderId="11" xfId="0" applyNumberFormat="1" applyFont="1" applyFill="1" applyBorder="1" applyAlignment="1">
      <alignment/>
    </xf>
    <xf numFmtId="164" fontId="10" fillId="5" borderId="12" xfId="0" applyNumberFormat="1" applyFont="1" applyFill="1" applyBorder="1" applyAlignment="1">
      <alignment/>
    </xf>
    <xf numFmtId="166" fontId="11" fillId="0" borderId="10" xfId="0" applyNumberFormat="1" applyFont="1" applyFill="1" applyBorder="1" applyAlignment="1">
      <alignment horizontal="left" vertical="center"/>
    </xf>
    <xf numFmtId="0" fontId="12" fillId="0" borderId="0" xfId="0" applyFont="1" applyAlignment="1">
      <alignment horizontal="left" vertical="center"/>
    </xf>
    <xf numFmtId="166" fontId="11" fillId="0" borderId="13" xfId="0" applyNumberFormat="1" applyFont="1" applyFill="1" applyBorder="1" applyAlignment="1">
      <alignment horizontal="left" vertical="center"/>
    </xf>
    <xf numFmtId="164" fontId="14" fillId="3" borderId="11" xfId="0" applyNumberFormat="1" applyFont="1" applyFill="1" applyBorder="1" applyAlignment="1">
      <alignment horizontal="right" vertical="center"/>
    </xf>
    <xf numFmtId="164" fontId="14" fillId="3" borderId="12" xfId="0" applyNumberFormat="1" applyFont="1" applyFill="1" applyBorder="1" applyAlignment="1">
      <alignment horizontal="right" vertical="center"/>
    </xf>
    <xf numFmtId="164" fontId="13" fillId="0" borderId="0" xfId="0" applyNumberFormat="1" applyFont="1" applyAlignment="1">
      <alignment/>
    </xf>
    <xf numFmtId="167" fontId="13" fillId="5" borderId="11" xfId="0" applyNumberFormat="1" applyFont="1" applyFill="1" applyBorder="1" applyAlignment="1">
      <alignment/>
    </xf>
    <xf numFmtId="0" fontId="13" fillId="0" borderId="0" xfId="0" applyFont="1" applyAlignment="1">
      <alignment/>
    </xf>
    <xf numFmtId="164" fontId="13" fillId="5" borderId="11" xfId="0" applyNumberFormat="1" applyFont="1" applyFill="1" applyBorder="1" applyAlignment="1">
      <alignment/>
    </xf>
    <xf numFmtId="0" fontId="0" fillId="0" borderId="0" xfId="0" applyFont="1" applyAlignment="1">
      <alignment/>
    </xf>
    <xf numFmtId="164" fontId="10" fillId="5" borderId="11" xfId="0" applyNumberFormat="1" applyFont="1" applyFill="1" applyBorder="1" applyAlignment="1">
      <alignment/>
    </xf>
    <xf numFmtId="0" fontId="0" fillId="0" borderId="0" xfId="0" applyAlignment="1">
      <alignment horizontal="center"/>
    </xf>
    <xf numFmtId="168" fontId="0" fillId="0" borderId="0" xfId="0" applyNumberFormat="1" applyAlignment="1">
      <alignment/>
    </xf>
    <xf numFmtId="166" fontId="0" fillId="0" borderId="0" xfId="0" applyNumberFormat="1" applyAlignment="1">
      <alignment/>
    </xf>
    <xf numFmtId="165" fontId="0" fillId="0" borderId="0" xfId="0" applyNumberFormat="1" applyAlignment="1">
      <alignment/>
    </xf>
    <xf numFmtId="0" fontId="7" fillId="0" borderId="0" xfId="0" applyFont="1" applyAlignment="1">
      <alignment horizontal="left"/>
    </xf>
    <xf numFmtId="1" fontId="0" fillId="0" borderId="1" xfId="0" applyNumberFormat="1" applyFill="1" applyBorder="1" applyAlignment="1">
      <alignment/>
    </xf>
    <xf numFmtId="0" fontId="0" fillId="0" borderId="1" xfId="0" applyFill="1" applyBorder="1" applyAlignment="1">
      <alignment/>
    </xf>
    <xf numFmtId="166" fontId="12" fillId="0" borderId="10" xfId="0" applyNumberFormat="1" applyFont="1" applyFill="1" applyBorder="1" applyAlignment="1">
      <alignment horizontal="left"/>
    </xf>
    <xf numFmtId="164" fontId="6" fillId="5" borderId="1" xfId="0" applyNumberFormat="1" applyFont="1" applyFill="1" applyBorder="1" applyAlignment="1">
      <alignment horizontal="center" vertical="center"/>
    </xf>
    <xf numFmtId="164" fontId="6" fillId="0" borderId="1" xfId="0" applyNumberFormat="1" applyFont="1" applyFill="1" applyBorder="1" applyAlignment="1">
      <alignment horizontal="right"/>
    </xf>
    <xf numFmtId="3" fontId="6" fillId="5" borderId="1" xfId="0" applyNumberFormat="1" applyFont="1" applyFill="1" applyBorder="1" applyAlignment="1">
      <alignment horizontal="center" vertical="center"/>
    </xf>
    <xf numFmtId="0" fontId="6" fillId="0" borderId="1" xfId="0" applyNumberFormat="1" applyFont="1" applyFill="1" applyBorder="1" applyAlignment="1">
      <alignment horizontal="left"/>
    </xf>
    <xf numFmtId="0" fontId="6" fillId="5" borderId="1" xfId="0" applyNumberFormat="1" applyFont="1" applyFill="1" applyBorder="1" applyAlignment="1">
      <alignment horizontal="center" vertical="center"/>
    </xf>
    <xf numFmtId="164" fontId="3" fillId="0" borderId="5" xfId="0" applyNumberFormat="1" applyFont="1" applyFill="1" applyBorder="1" applyAlignment="1">
      <alignment horizontal="center" vertical="center"/>
    </xf>
    <xf numFmtId="0" fontId="0" fillId="0" borderId="0" xfId="0" applyFill="1" applyBorder="1" applyAlignment="1">
      <alignment/>
    </xf>
    <xf numFmtId="0" fontId="0" fillId="0" borderId="14" xfId="0" applyFill="1" applyBorder="1" applyAlignment="1">
      <alignment/>
    </xf>
    <xf numFmtId="164" fontId="13" fillId="0" borderId="0" xfId="0" applyNumberFormat="1" applyFont="1" applyAlignment="1">
      <alignment/>
    </xf>
    <xf numFmtId="164" fontId="6" fillId="5" borderId="1" xfId="0" applyNumberFormat="1" applyFont="1" applyFill="1" applyBorder="1" applyAlignment="1">
      <alignment horizontal="center" vertical="top"/>
    </xf>
    <xf numFmtId="166" fontId="6" fillId="0" borderId="15" xfId="0" applyNumberFormat="1" applyFont="1" applyFill="1" applyBorder="1" applyAlignment="1">
      <alignment horizontal="left" vertical="center"/>
    </xf>
    <xf numFmtId="0" fontId="18" fillId="0" borderId="0" xfId="0" applyFont="1" applyAlignment="1">
      <alignment/>
    </xf>
    <xf numFmtId="0" fontId="18" fillId="0" borderId="0" xfId="0" applyFont="1" applyAlignment="1">
      <alignment horizontal="left" indent="1"/>
    </xf>
    <xf numFmtId="0" fontId="19" fillId="0" borderId="0" xfId="0" applyFont="1" applyAlignment="1">
      <alignment/>
    </xf>
    <xf numFmtId="0" fontId="16" fillId="0" borderId="0" xfId="0" applyFont="1" applyAlignment="1">
      <alignment/>
    </xf>
    <xf numFmtId="0" fontId="16" fillId="0" borderId="0" xfId="0" applyFont="1" applyAlignment="1">
      <alignment horizontal="left" indent="1"/>
    </xf>
    <xf numFmtId="0" fontId="19" fillId="0" borderId="0" xfId="0" applyFont="1" applyAlignment="1">
      <alignment/>
    </xf>
    <xf numFmtId="0" fontId="19" fillId="0" borderId="0" xfId="0" applyFont="1" applyAlignment="1">
      <alignment horizontal="left" indent="2"/>
    </xf>
    <xf numFmtId="0" fontId="20" fillId="0" borderId="0" xfId="0" applyFont="1" applyAlignment="1">
      <alignment horizontal="left" indent="6"/>
    </xf>
    <xf numFmtId="0" fontId="21" fillId="0" borderId="0" xfId="0" applyFont="1" applyAlignment="1">
      <alignment horizontal="left" indent="2"/>
    </xf>
    <xf numFmtId="0" fontId="0" fillId="0" borderId="0" xfId="0" applyFont="1" applyAlignment="1">
      <alignment horizontal="left" indent="4"/>
    </xf>
    <xf numFmtId="0" fontId="0" fillId="0" borderId="0" xfId="0" applyFont="1" applyAlignment="1">
      <alignment/>
    </xf>
    <xf numFmtId="0" fontId="25" fillId="0" borderId="0" xfId="0" applyFont="1" applyAlignment="1">
      <alignment horizontal="left" indent="6"/>
    </xf>
    <xf numFmtId="0" fontId="0" fillId="0" borderId="0" xfId="0" applyFont="1" applyAlignment="1">
      <alignment/>
    </xf>
    <xf numFmtId="0" fontId="7" fillId="0" borderId="0" xfId="0" applyFont="1" applyAlignment="1">
      <alignment horizontal="left" indent="1"/>
    </xf>
    <xf numFmtId="0" fontId="0" fillId="0" borderId="0" xfId="0" applyFont="1" applyAlignment="1">
      <alignment horizontal="left" indent="1"/>
    </xf>
    <xf numFmtId="0" fontId="0" fillId="0" borderId="0" xfId="0" applyFont="1" applyAlignment="1">
      <alignment horizontal="left" indent="6"/>
    </xf>
    <xf numFmtId="0" fontId="7" fillId="0" borderId="0" xfId="0" applyFont="1" applyAlignment="1">
      <alignment/>
    </xf>
    <xf numFmtId="0" fontId="0" fillId="0" borderId="0" xfId="0" applyFont="1" applyAlignment="1">
      <alignment/>
    </xf>
    <xf numFmtId="0" fontId="7" fillId="0" borderId="0" xfId="0" applyFont="1" applyAlignment="1">
      <alignment horizontal="left"/>
    </xf>
    <xf numFmtId="0" fontId="7" fillId="0" borderId="0" xfId="0" applyFont="1" applyAlignment="1">
      <alignment horizontal="left" indent="2"/>
    </xf>
    <xf numFmtId="0" fontId="0" fillId="0" borderId="0" xfId="0" applyFont="1" applyAlignment="1">
      <alignment horizontal="left" indent="4"/>
    </xf>
    <xf numFmtId="0" fontId="26" fillId="0" borderId="0" xfId="0" applyFont="1" applyAlignment="1">
      <alignment horizontal="left" indent="12"/>
    </xf>
    <xf numFmtId="0" fontId="26" fillId="0" borderId="0" xfId="0" applyFont="1" applyAlignment="1">
      <alignment horizontal="left"/>
    </xf>
    <xf numFmtId="0" fontId="26" fillId="0" borderId="0" xfId="0" applyFont="1" applyAlignment="1">
      <alignment horizontal="left" indent="1"/>
    </xf>
    <xf numFmtId="0" fontId="27" fillId="0" borderId="0" xfId="0" applyFont="1" applyAlignment="1">
      <alignment/>
    </xf>
    <xf numFmtId="0" fontId="2" fillId="6" borderId="0" xfId="0" applyFont="1" applyFill="1" applyAlignment="1">
      <alignment horizontal="center"/>
    </xf>
    <xf numFmtId="0" fontId="0" fillId="0" borderId="16" xfId="0" applyFont="1" applyBorder="1" applyAlignment="1">
      <alignment horizontal="center"/>
    </xf>
    <xf numFmtId="0" fontId="0" fillId="0" borderId="5" xfId="0" applyFont="1" applyBorder="1" applyAlignment="1">
      <alignment horizontal="center"/>
    </xf>
    <xf numFmtId="0" fontId="0" fillId="0" borderId="17" xfId="0" applyFont="1" applyBorder="1" applyAlignment="1">
      <alignment horizontal="center"/>
    </xf>
    <xf numFmtId="0" fontId="0" fillId="5" borderId="16" xfId="0" applyFont="1" applyFill="1" applyBorder="1" applyAlignment="1">
      <alignment horizontal="center"/>
    </xf>
    <xf numFmtId="0" fontId="0" fillId="5" borderId="5" xfId="0" applyFont="1" applyFill="1" applyBorder="1" applyAlignment="1">
      <alignment horizontal="center"/>
    </xf>
    <xf numFmtId="0" fontId="0" fillId="5" borderId="17" xfId="0" applyFont="1" applyFill="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5" xfId="0" applyFont="1" applyBorder="1" applyAlignment="1">
      <alignment horizontal="left"/>
    </xf>
    <xf numFmtId="0" fontId="0" fillId="5" borderId="5" xfId="0" applyFont="1" applyFill="1" applyBorder="1" applyAlignment="1">
      <alignment horizontal="left"/>
    </xf>
    <xf numFmtId="0" fontId="28" fillId="0" borderId="0" xfId="0" applyFont="1" applyAlignment="1">
      <alignment/>
    </xf>
    <xf numFmtId="0" fontId="26" fillId="0" borderId="0" xfId="0" applyFont="1" applyAlignment="1">
      <alignment horizontal="left" indent="4"/>
    </xf>
    <xf numFmtId="0" fontId="2" fillId="3" borderId="21" xfId="0" applyFont="1" applyFill="1" applyBorder="1" applyAlignment="1">
      <alignment horizontal="center"/>
    </xf>
    <xf numFmtId="0" fontId="2" fillId="3" borderId="22" xfId="0" applyFont="1" applyFill="1" applyBorder="1" applyAlignment="1">
      <alignment horizontal="center"/>
    </xf>
    <xf numFmtId="0" fontId="2" fillId="3" borderId="23" xfId="0" applyFont="1" applyFill="1" applyBorder="1" applyAlignment="1">
      <alignment horizontal="center"/>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6" xfId="0" applyFont="1" applyFill="1" applyBorder="1" applyAlignment="1">
      <alignment horizontal="center" vertical="center"/>
    </xf>
    <xf numFmtId="0" fontId="0" fillId="0" borderId="0" xfId="0" applyAlignment="1">
      <alignment horizontal="center"/>
    </xf>
    <xf numFmtId="165" fontId="0" fillId="0" borderId="0" xfId="0" applyNumberFormat="1" applyAlignment="1">
      <alignment horizontal="center"/>
    </xf>
    <xf numFmtId="0" fontId="7" fillId="5" borderId="0" xfId="0" applyFont="1" applyFill="1" applyAlignment="1">
      <alignment horizontal="left"/>
    </xf>
    <xf numFmtId="165" fontId="0" fillId="5" borderId="0" xfId="0" applyNumberFormat="1" applyFill="1" applyAlignment="1">
      <alignment horizontal="center"/>
    </xf>
    <xf numFmtId="0" fontId="7" fillId="0" borderId="0" xfId="0" applyFont="1" applyAlignment="1">
      <alignment horizontal="left"/>
    </xf>
    <xf numFmtId="164" fontId="0" fillId="0" borderId="0" xfId="0" applyNumberFormat="1" applyAlignment="1">
      <alignment horizontal="center"/>
    </xf>
    <xf numFmtId="164" fontId="0" fillId="5" borderId="0" xfId="0" applyNumberFormat="1" applyFill="1" applyAlignment="1">
      <alignment horizontal="center"/>
    </xf>
    <xf numFmtId="0" fontId="5" fillId="3" borderId="27" xfId="0" applyFont="1" applyFill="1" applyBorder="1" applyAlignment="1">
      <alignment horizontal="center" vertical="center"/>
    </xf>
    <xf numFmtId="0" fontId="5" fillId="3" borderId="0" xfId="0" applyFont="1" applyFill="1" applyBorder="1" applyAlignment="1">
      <alignment horizontal="center" vertical="center"/>
    </xf>
    <xf numFmtId="164" fontId="3" fillId="0" borderId="28" xfId="0" applyNumberFormat="1" applyFont="1" applyFill="1" applyBorder="1" applyAlignment="1">
      <alignment horizontal="center" vertical="center"/>
    </xf>
    <xf numFmtId="164" fontId="3" fillId="0" borderId="29" xfId="0" applyNumberFormat="1" applyFont="1" applyFill="1" applyBorder="1" applyAlignment="1">
      <alignment horizontal="center" vertical="center"/>
    </xf>
    <xf numFmtId="164" fontId="3" fillId="0" borderId="30" xfId="0" applyNumberFormat="1" applyFont="1" applyFill="1" applyBorder="1" applyAlignment="1">
      <alignment horizontal="center" vertical="center"/>
    </xf>
    <xf numFmtId="164" fontId="4" fillId="3" borderId="31" xfId="0" applyNumberFormat="1" applyFont="1" applyFill="1" applyBorder="1" applyAlignment="1">
      <alignment horizontal="center"/>
    </xf>
    <xf numFmtId="164" fontId="4" fillId="3" borderId="0" xfId="0" applyNumberFormat="1" applyFont="1" applyFill="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cellXfs>
  <cellStyles count="6">
    <cellStyle name="Normal" xfId="0"/>
    <cellStyle name="Comma" xfId="15"/>
    <cellStyle name="Comma [0]" xfId="16"/>
    <cellStyle name="Currency" xfId="17"/>
    <cellStyle name="Currency [0]" xfId="18"/>
    <cellStyle name="Percent" xfId="19"/>
  </cellStyles>
  <dxfs count="2">
    <dxf>
      <font>
        <b/>
        <i val="0"/>
        <color rgb="FF1B912F"/>
      </font>
      <border/>
    </dxf>
    <dxf>
      <font>
        <b/>
        <i val="0"/>
        <color rgb="FFC92925"/>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BFF7DE"/>
      <rgbColor rgb="000000FF"/>
      <rgbColor rgb="00F7F7F7"/>
      <rgbColor rgb="00FF00FF"/>
      <rgbColor rgb="00EBEBF5"/>
      <rgbColor rgb="00800000"/>
      <rgbColor rgb="001B912F"/>
      <rgbColor rgb="00000080"/>
      <rgbColor rgb="00808000"/>
      <rgbColor rgb="00800080"/>
      <rgbColor rgb="00C0C0C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B1BD"/>
      <rgbColor rgb="00FFCCCC"/>
      <rgbColor rgb="00EAEAEA"/>
      <rgbColor rgb="0099CCFF"/>
      <rgbColor rgb="00FF99CC"/>
      <rgbColor rgb="00CC99FF"/>
      <rgbColor rgb="00FFCC99"/>
      <rgbColor rgb="003366FF"/>
      <rgbColor rgb="00D3D4DB"/>
      <rgbColor rgb="0099CC00"/>
      <rgbColor rgb="00FFCC00"/>
      <rgbColor rgb="00FF9900"/>
      <rgbColor rgb="00FF6600"/>
      <rgbColor rgb="00666699"/>
      <rgbColor rgb="00969696"/>
      <rgbColor rgb="00003366"/>
      <rgbColor rgb="00C92925"/>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
          <c:w val="0.989"/>
          <c:h val="0.85025"/>
        </c:manualLayout>
      </c:layout>
      <c:barChart>
        <c:barDir val="col"/>
        <c:grouping val="clustered"/>
        <c:varyColors val="0"/>
        <c:ser>
          <c:idx val="0"/>
          <c:order val="0"/>
          <c:tx>
            <c:strRef>
              <c:f>CashInput!$B$4</c:f>
              <c:strCache>
                <c:ptCount val="1"/>
                <c:pt idx="0">
                  <c:v>Expenses</c:v>
                </c:pt>
              </c:strCache>
            </c:strRef>
          </c:tx>
          <c:spPr>
            <a:solidFill>
              <a:srgbClr val="C0C0C0"/>
            </a:solidFill>
            <a:ln w="12700">
              <a:solidFill>
                <a:srgbClr val="EBEBF5"/>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1"/>
            <c:showBubbleSize val="0"/>
            <c:showCatName val="0"/>
            <c:showSerName val="0"/>
            <c:showPercent val="0"/>
          </c:dLbls>
          <c:cat>
            <c:strRef>
              <c:f>CashInput!$D$3:$H$3</c:f>
              <c:strCache>
                <c:ptCount val="5"/>
                <c:pt idx="0">
                  <c:v>Year 1</c:v>
                </c:pt>
                <c:pt idx="1">
                  <c:v>Year 2</c:v>
                </c:pt>
                <c:pt idx="2">
                  <c:v>Year 3</c:v>
                </c:pt>
                <c:pt idx="3">
                  <c:v>Year 4</c:v>
                </c:pt>
                <c:pt idx="4">
                  <c:v>Year 5</c:v>
                </c:pt>
              </c:strCache>
            </c:strRef>
          </c:cat>
          <c:val>
            <c:numRef>
              <c:f>CashInput!$D$4:$H$4</c:f>
              <c:numCache>
                <c:ptCount val="5"/>
                <c:pt idx="0">
                  <c:v>0</c:v>
                </c:pt>
                <c:pt idx="1">
                  <c:v>0</c:v>
                </c:pt>
                <c:pt idx="2">
                  <c:v>0</c:v>
                </c:pt>
                <c:pt idx="3">
                  <c:v>0</c:v>
                </c:pt>
                <c:pt idx="4">
                  <c:v>0</c:v>
                </c:pt>
              </c:numCache>
            </c:numRef>
          </c:val>
        </c:ser>
        <c:ser>
          <c:idx val="1"/>
          <c:order val="1"/>
          <c:tx>
            <c:strRef>
              <c:f>CashInput!$B$5</c:f>
              <c:strCache>
                <c:ptCount val="1"/>
                <c:pt idx="0">
                  <c:v>Revenue</c:v>
                </c:pt>
              </c:strCache>
            </c:strRef>
          </c:tx>
          <c:spPr>
            <a:solidFill>
              <a:srgbClr val="003366"/>
            </a:solidFill>
            <a:ln w="12700">
              <a:solidFill>
                <a:srgbClr val="EBEBF5"/>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3366"/>
                    </a:solidFill>
                    <a:latin typeface="Arial"/>
                    <a:ea typeface="Arial"/>
                    <a:cs typeface="Arial"/>
                  </a:defRPr>
                </a:pPr>
              </a:p>
            </c:txPr>
            <c:showLegendKey val="0"/>
            <c:showVal val="1"/>
            <c:showBubbleSize val="0"/>
            <c:showCatName val="0"/>
            <c:showSerName val="0"/>
            <c:showPercent val="0"/>
          </c:dLbls>
          <c:cat>
            <c:strRef>
              <c:f>CashInput!$D$3:$H$3</c:f>
              <c:strCache>
                <c:ptCount val="5"/>
                <c:pt idx="0">
                  <c:v>Year 1</c:v>
                </c:pt>
                <c:pt idx="1">
                  <c:v>Year 2</c:v>
                </c:pt>
                <c:pt idx="2">
                  <c:v>Year 3</c:v>
                </c:pt>
                <c:pt idx="3">
                  <c:v>Year 4</c:v>
                </c:pt>
                <c:pt idx="4">
                  <c:v>Year 5</c:v>
                </c:pt>
              </c:strCache>
            </c:strRef>
          </c:cat>
          <c:val>
            <c:numRef>
              <c:f>CashInput!$D$5:$H$5</c:f>
              <c:numCache>
                <c:ptCount val="5"/>
                <c:pt idx="0">
                  <c:v>0</c:v>
                </c:pt>
                <c:pt idx="1">
                  <c:v>0</c:v>
                </c:pt>
                <c:pt idx="2">
                  <c:v>0</c:v>
                </c:pt>
                <c:pt idx="3">
                  <c:v>0</c:v>
                </c:pt>
                <c:pt idx="4">
                  <c:v>0</c:v>
                </c:pt>
              </c:numCache>
            </c:numRef>
          </c:val>
        </c:ser>
        <c:axId val="3123539"/>
        <c:axId val="28111852"/>
      </c:barChart>
      <c:lineChart>
        <c:grouping val="stacked"/>
        <c:varyColors val="0"/>
        <c:ser>
          <c:idx val="2"/>
          <c:order val="2"/>
          <c:tx>
            <c:strRef>
              <c:f>CashInput!$B$6</c:f>
              <c:strCache>
                <c:ptCount val="1"/>
                <c:pt idx="0">
                  <c:v>Accumulated Income</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CashInput!$D$3:$H$3</c:f>
              <c:strCache>
                <c:ptCount val="5"/>
                <c:pt idx="0">
                  <c:v>Year 1</c:v>
                </c:pt>
                <c:pt idx="1">
                  <c:v>Year 2</c:v>
                </c:pt>
                <c:pt idx="2">
                  <c:v>Year 3</c:v>
                </c:pt>
                <c:pt idx="3">
                  <c:v>Year 4</c:v>
                </c:pt>
                <c:pt idx="4">
                  <c:v>Year 5</c:v>
                </c:pt>
              </c:strCache>
            </c:strRef>
          </c:cat>
          <c:val>
            <c:numRef>
              <c:f>CashInput!$D$6:$H$6</c:f>
              <c:numCache>
                <c:ptCount val="5"/>
                <c:pt idx="0">
                  <c:v>0</c:v>
                </c:pt>
                <c:pt idx="1">
                  <c:v>0</c:v>
                </c:pt>
                <c:pt idx="2">
                  <c:v>0</c:v>
                </c:pt>
                <c:pt idx="3">
                  <c:v>0</c:v>
                </c:pt>
                <c:pt idx="4">
                  <c:v>0</c:v>
                </c:pt>
              </c:numCache>
            </c:numRef>
          </c:val>
          <c:smooth val="0"/>
        </c:ser>
        <c:axId val="3123539"/>
        <c:axId val="28111852"/>
      </c:lineChart>
      <c:catAx>
        <c:axId val="3123539"/>
        <c:scaling>
          <c:orientation val="minMax"/>
        </c:scaling>
        <c:axPos val="b"/>
        <c:delete val="0"/>
        <c:numFmt formatCode="General" sourceLinked="1"/>
        <c:majorTickMark val="out"/>
        <c:minorTickMark val="none"/>
        <c:tickLblPos val="nextTo"/>
        <c:spPr>
          <a:ln w="3175">
            <a:noFill/>
          </a:ln>
        </c:spPr>
        <c:txPr>
          <a:bodyPr/>
          <a:lstStyle/>
          <a:p>
            <a:pPr>
              <a:defRPr lang="en-US" cap="none" sz="1000" b="1" i="0" u="none" baseline="0">
                <a:latin typeface="Arial"/>
                <a:ea typeface="Arial"/>
                <a:cs typeface="Arial"/>
              </a:defRPr>
            </a:pPr>
          </a:p>
        </c:txPr>
        <c:crossAx val="28111852"/>
        <c:crosses val="autoZero"/>
        <c:auto val="1"/>
        <c:lblOffset val="100"/>
        <c:noMultiLvlLbl val="0"/>
      </c:catAx>
      <c:valAx>
        <c:axId val="28111852"/>
        <c:scaling>
          <c:orientation val="minMax"/>
        </c:scaling>
        <c:axPos val="l"/>
        <c:majorGridlines/>
        <c:delete val="0"/>
        <c:numFmt formatCode="General" sourceLinked="1"/>
        <c:majorTickMark val="out"/>
        <c:minorTickMark val="none"/>
        <c:tickLblPos val="nextTo"/>
        <c:spPr>
          <a:ln w="3175">
            <a:noFill/>
          </a:ln>
        </c:spPr>
        <c:txPr>
          <a:bodyPr/>
          <a:lstStyle/>
          <a:p>
            <a:pPr>
              <a:defRPr lang="en-US" cap="none" sz="850" b="1" i="0" u="none" baseline="0">
                <a:latin typeface="Arial"/>
                <a:ea typeface="Arial"/>
                <a:cs typeface="Arial"/>
              </a:defRPr>
            </a:pPr>
          </a:p>
        </c:txPr>
        <c:crossAx val="3123539"/>
        <c:crossesAt val="1"/>
        <c:crossBetween val="between"/>
        <c:dispUnits/>
      </c:valAx>
      <c:spPr>
        <a:gradFill rotWithShape="1">
          <a:gsLst>
            <a:gs pos="0">
              <a:srgbClr val="EBEBF5"/>
            </a:gs>
            <a:gs pos="50000">
              <a:srgbClr val="F6F6FA"/>
            </a:gs>
            <a:gs pos="100000">
              <a:srgbClr val="EBEBF5"/>
            </a:gs>
          </a:gsLst>
          <a:lin ang="18900000" scaled="1"/>
        </a:gradFill>
        <a:ln w="3175">
          <a:noFill/>
        </a:ln>
      </c:spPr>
    </c:plotArea>
    <c:legend>
      <c:legendPos val="r"/>
      <c:layout>
        <c:manualLayout>
          <c:xMode val="edge"/>
          <c:yMode val="edge"/>
          <c:x val="0.0535"/>
          <c:y val="0.8685"/>
          <c:w val="0.9465"/>
          <c:h val="0.0755"/>
        </c:manualLayout>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25"/>
          <c:y val="0.06675"/>
          <c:w val="0.819"/>
          <c:h val="0.93325"/>
        </c:manualLayout>
      </c:layout>
      <c:barChart>
        <c:barDir val="col"/>
        <c:grouping val="stacked"/>
        <c:varyColors val="0"/>
        <c:ser>
          <c:idx val="3"/>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delete val="1"/>
            </c:dLbl>
            <c:numFmt formatCode="General" sourceLinked="1"/>
            <c:showLegendKey val="0"/>
            <c:showVal val="1"/>
            <c:showBubbleSize val="0"/>
            <c:showCatName val="0"/>
            <c:showSerName val="0"/>
            <c:showPercent val="0"/>
          </c:dLbls>
          <c:cat>
            <c:strRef>
              <c:f>CashInput!$C$22:$E$22</c:f>
              <c:strCache>
                <c:ptCount val="3"/>
                <c:pt idx="0">
                  <c:v>Income</c:v>
                </c:pt>
                <c:pt idx="1">
                  <c:v>Expenses</c:v>
                </c:pt>
                <c:pt idx="2">
                  <c:v>Net Present Value</c:v>
                </c:pt>
              </c:strCache>
            </c:strRef>
          </c:cat>
          <c:val>
            <c:numRef>
              <c:f>CashInput!$C$20:$E$20</c:f>
              <c:numCache>
                <c:ptCount val="3"/>
                <c:pt idx="1">
                  <c:v>0</c:v>
                </c:pt>
              </c:numCache>
            </c:numRef>
          </c:val>
        </c:ser>
        <c:ser>
          <c:idx val="0"/>
          <c:order val="1"/>
          <c:tx>
            <c:strRef>
              <c:f>CashInput!$B$17</c:f>
              <c:strCache>
                <c:ptCount val="1"/>
                <c:pt idx="0">
                  <c:v>Fixed</c:v>
                </c:pt>
              </c:strCache>
            </c:strRef>
          </c:tx>
          <c:spPr>
            <a:solidFill>
              <a:srgbClr val="969696"/>
            </a:solidFill>
            <a:ln w="12700">
              <a:solidFill>
                <a:srgbClr val="EBEBF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1"/>
            <c:showPercent val="0"/>
          </c:dLbls>
          <c:cat>
            <c:strRef>
              <c:f>CashInput!$C$22:$E$22</c:f>
              <c:strCache>
                <c:ptCount val="3"/>
                <c:pt idx="0">
                  <c:v>Income</c:v>
                </c:pt>
                <c:pt idx="1">
                  <c:v>Expenses</c:v>
                </c:pt>
                <c:pt idx="2">
                  <c:v>Net Present Value</c:v>
                </c:pt>
              </c:strCache>
            </c:strRef>
          </c:cat>
          <c:val>
            <c:numRef>
              <c:f>CashInput!$C$17:$E$17</c:f>
              <c:numCache>
                <c:ptCount val="3"/>
                <c:pt idx="1">
                  <c:v>0</c:v>
                </c:pt>
              </c:numCache>
            </c:numRef>
          </c:val>
        </c:ser>
        <c:ser>
          <c:idx val="1"/>
          <c:order val="2"/>
          <c:tx>
            <c:strRef>
              <c:f>CashInput!$B$18</c:f>
              <c:strCache>
                <c:ptCount val="1"/>
                <c:pt idx="0">
                  <c:v>Variable</c:v>
                </c:pt>
              </c:strCache>
            </c:strRef>
          </c:tx>
          <c:spPr>
            <a:solidFill>
              <a:srgbClr val="808080"/>
            </a:solidFill>
            <a:ln w="12700">
              <a:solidFill>
                <a:srgbClr val="EBEBF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1"/>
            <c:showPercent val="0"/>
          </c:dLbls>
          <c:cat>
            <c:strRef>
              <c:f>CashInput!$C$22:$E$22</c:f>
              <c:strCache>
                <c:ptCount val="3"/>
                <c:pt idx="0">
                  <c:v>Income</c:v>
                </c:pt>
                <c:pt idx="1">
                  <c:v>Expenses</c:v>
                </c:pt>
                <c:pt idx="2">
                  <c:v>Net Present Value</c:v>
                </c:pt>
              </c:strCache>
            </c:strRef>
          </c:cat>
          <c:val>
            <c:numRef>
              <c:f>CashInput!$C$18:$E$18</c:f>
              <c:numCache>
                <c:ptCount val="3"/>
                <c:pt idx="1">
                  <c:v>0</c:v>
                </c:pt>
              </c:numCache>
            </c:numRef>
          </c:val>
        </c:ser>
        <c:ser>
          <c:idx val="2"/>
          <c:order val="3"/>
          <c:spPr>
            <a:solidFill>
              <a:srgbClr val="003366"/>
            </a:solidFill>
            <a:ln w="12700">
              <a:solidFill>
                <a:srgbClr val="EBEBF5"/>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CashInput!$C$22:$E$22</c:f>
              <c:strCache>
                <c:ptCount val="3"/>
                <c:pt idx="0">
                  <c:v>Income</c:v>
                </c:pt>
                <c:pt idx="1">
                  <c:v>Expenses</c:v>
                </c:pt>
                <c:pt idx="2">
                  <c:v>Net Present Value</c:v>
                </c:pt>
              </c:strCache>
            </c:strRef>
          </c:cat>
          <c:val>
            <c:numRef>
              <c:f>CashInput!$C$19:$E$19</c:f>
              <c:numCache>
                <c:ptCount val="3"/>
                <c:pt idx="0">
                  <c:v>0</c:v>
                </c:pt>
              </c:numCache>
            </c:numRef>
          </c:val>
        </c:ser>
        <c:ser>
          <c:idx val="4"/>
          <c:order val="4"/>
          <c:spPr>
            <a:solidFill>
              <a:srgbClr val="008080"/>
            </a:solidFill>
            <a:ln w="12700">
              <a:solidFill>
                <a:srgbClr val="EBEBF5"/>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008080"/>
              </a:solidFill>
              <a:ln w="12700">
                <a:solidFill>
                  <a:srgbClr val="EBEBF5"/>
                </a:solidFill>
              </a:ln>
            </c:spPr>
          </c:dPt>
          <c:dLbls>
            <c:dLbl>
              <c:idx val="2"/>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0"/>
            <c:showPercent val="0"/>
          </c:dLbls>
          <c:cat>
            <c:strRef>
              <c:f>CashInput!$C$22:$E$22</c:f>
              <c:strCache>
                <c:ptCount val="3"/>
                <c:pt idx="0">
                  <c:v>Income</c:v>
                </c:pt>
                <c:pt idx="1">
                  <c:v>Expenses</c:v>
                </c:pt>
                <c:pt idx="2">
                  <c:v>Net Present Value</c:v>
                </c:pt>
              </c:strCache>
            </c:strRef>
          </c:cat>
          <c:val>
            <c:numRef>
              <c:f>CashInput!$C$21:$E$21</c:f>
              <c:numCache>
                <c:ptCount val="3"/>
                <c:pt idx="2">
                  <c:v>0</c:v>
                </c:pt>
              </c:numCache>
            </c:numRef>
          </c:val>
        </c:ser>
        <c:overlap val="100"/>
        <c:axId val="51680077"/>
        <c:axId val="62467510"/>
      </c:barChart>
      <c:catAx>
        <c:axId val="51680077"/>
        <c:scaling>
          <c:orientation val="minMax"/>
        </c:scaling>
        <c:axPos val="b"/>
        <c:delete val="0"/>
        <c:numFmt formatCode="General" sourceLinked="1"/>
        <c:majorTickMark val="out"/>
        <c:minorTickMark val="none"/>
        <c:tickLblPos val="nextTo"/>
        <c:spPr>
          <a:ln w="3175">
            <a:noFill/>
          </a:ln>
        </c:spPr>
        <c:txPr>
          <a:bodyPr/>
          <a:lstStyle/>
          <a:p>
            <a:pPr>
              <a:defRPr lang="en-US" cap="none" sz="800" b="1" i="0" u="none" baseline="0">
                <a:latin typeface="Arial"/>
                <a:ea typeface="Arial"/>
                <a:cs typeface="Arial"/>
              </a:defRPr>
            </a:pPr>
          </a:p>
        </c:txPr>
        <c:crossAx val="62467510"/>
        <c:crosses val="autoZero"/>
        <c:auto val="1"/>
        <c:lblOffset val="80"/>
        <c:noMultiLvlLbl val="0"/>
      </c:catAx>
      <c:valAx>
        <c:axId val="62467510"/>
        <c:scaling>
          <c:orientation val="minMax"/>
        </c:scaling>
        <c:axPos val="l"/>
        <c:majorGridlines/>
        <c:delete val="0"/>
        <c:numFmt formatCode="&quot;$&quot;#,##0.0" sourceLinked="0"/>
        <c:majorTickMark val="out"/>
        <c:minorTickMark val="none"/>
        <c:tickLblPos val="nextTo"/>
        <c:spPr>
          <a:ln w="3175">
            <a:noFill/>
          </a:ln>
        </c:spPr>
        <c:txPr>
          <a:bodyPr/>
          <a:lstStyle/>
          <a:p>
            <a:pPr>
              <a:defRPr lang="en-US" cap="none" sz="800" b="1" i="0" u="none" baseline="0">
                <a:latin typeface="Arial"/>
                <a:ea typeface="Arial"/>
                <a:cs typeface="Arial"/>
              </a:defRPr>
            </a:pPr>
          </a:p>
        </c:txPr>
        <c:crossAx val="51680077"/>
        <c:crossesAt val="1"/>
        <c:crossBetween val="between"/>
        <c:dispUnits/>
      </c:valAx>
      <c:spPr>
        <a:gradFill rotWithShape="1">
          <a:gsLst>
            <a:gs pos="0">
              <a:srgbClr val="EBEBF5"/>
            </a:gs>
            <a:gs pos="50000">
              <a:srgbClr val="F2F2F8"/>
            </a:gs>
            <a:gs pos="100000">
              <a:srgbClr val="EBEBF5"/>
            </a:gs>
          </a:gsLst>
          <a:lin ang="2700000" scaled="1"/>
        </a:gra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7</xdr:row>
      <xdr:rowOff>123825</xdr:rowOff>
    </xdr:from>
    <xdr:to>
      <xdr:col>13</xdr:col>
      <xdr:colOff>666750</xdr:colOff>
      <xdr:row>56</xdr:row>
      <xdr:rowOff>47625</xdr:rowOff>
    </xdr:to>
    <xdr:sp>
      <xdr:nvSpPr>
        <xdr:cNvPr id="1" name="Rectangle 20"/>
        <xdr:cNvSpPr>
          <a:spLocks/>
        </xdr:cNvSpPr>
      </xdr:nvSpPr>
      <xdr:spPr>
        <a:xfrm>
          <a:off x="180975" y="1619250"/>
          <a:ext cx="9401175" cy="8934450"/>
        </a:xfrm>
        <a:prstGeom prst="rect">
          <a:avLst/>
        </a:prstGeom>
        <a:blipFill>
          <a:blip r:embed="rId1">
            <a:alphaModFix amt="4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485775</xdr:colOff>
      <xdr:row>46</xdr:row>
      <xdr:rowOff>47625</xdr:rowOff>
    </xdr:from>
    <xdr:ext cx="85725" cy="219075"/>
    <xdr:sp>
      <xdr:nvSpPr>
        <xdr:cNvPr id="2" name="TextBox 4"/>
        <xdr:cNvSpPr txBox="1">
          <a:spLocks noChangeArrowheads="1"/>
        </xdr:cNvSpPr>
      </xdr:nvSpPr>
      <xdr:spPr>
        <a:xfrm>
          <a:off x="1857375" y="8705850"/>
          <a:ext cx="85725" cy="219075"/>
        </a:xfrm>
        <a:prstGeom prst="rect">
          <a:avLst/>
        </a:prstGeom>
        <a:gradFill rotWithShape="1">
          <a:gsLst>
            <a:gs pos="0">
              <a:srgbClr val="EBEBF5"/>
            </a:gs>
            <a:gs pos="50000">
              <a:srgbClr val="FFFFFF"/>
            </a:gs>
            <a:gs pos="100000">
              <a:srgbClr val="EBEBF5"/>
            </a:gs>
          </a:gsLst>
          <a:lin ang="2700000" scaled="1"/>
        </a:grad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133350</xdr:colOff>
      <xdr:row>0</xdr:row>
      <xdr:rowOff>161925</xdr:rowOff>
    </xdr:from>
    <xdr:ext cx="8039100" cy="276225"/>
    <xdr:sp>
      <xdr:nvSpPr>
        <xdr:cNvPr id="3" name="TextBox 6"/>
        <xdr:cNvSpPr txBox="1">
          <a:spLocks noChangeArrowheads="1"/>
        </xdr:cNvSpPr>
      </xdr:nvSpPr>
      <xdr:spPr>
        <a:xfrm>
          <a:off x="133350" y="161925"/>
          <a:ext cx="8039100" cy="276225"/>
        </a:xfrm>
        <a:prstGeom prst="rect">
          <a:avLst/>
        </a:prstGeom>
        <a:gradFill rotWithShape="1">
          <a:gsLst>
            <a:gs pos="0">
              <a:srgbClr val="EBEBF5"/>
            </a:gs>
            <a:gs pos="50000">
              <a:srgbClr val="FFFFFF"/>
            </a:gs>
            <a:gs pos="100000">
              <a:srgbClr val="EBEBF5"/>
            </a:gs>
          </a:gsLst>
          <a:lin ang="2700000" scaled="1"/>
        </a:gradFill>
        <a:ln w="9525" cmpd="sng">
          <a:noFill/>
        </a:ln>
      </xdr:spPr>
      <xdr:txBody>
        <a:bodyPr vertOverflow="clip" wrap="square"/>
        <a:p>
          <a:pPr algn="ctr">
            <a:defRPr/>
          </a:pPr>
          <a:r>
            <a:rPr lang="en-US" cap="none" sz="1600" b="1" i="0" u="dbl" baseline="0">
              <a:solidFill>
                <a:srgbClr val="333333"/>
              </a:solidFill>
              <a:latin typeface="Arial"/>
              <a:ea typeface="Arial"/>
              <a:cs typeface="Arial"/>
            </a:rPr>
            <a:t>User's Guide to the Biograph® mCT ROI Calculator</a:t>
          </a:r>
        </a:p>
      </xdr:txBody>
    </xdr:sp>
    <xdr:clientData/>
  </xdr:oneCellAnchor>
  <xdr:oneCellAnchor>
    <xdr:from>
      <xdr:col>0</xdr:col>
      <xdr:colOff>200025</xdr:colOff>
      <xdr:row>2</xdr:row>
      <xdr:rowOff>95250</xdr:rowOff>
    </xdr:from>
    <xdr:ext cx="8001000" cy="723900"/>
    <xdr:sp>
      <xdr:nvSpPr>
        <xdr:cNvPr id="4" name="TextBox 7"/>
        <xdr:cNvSpPr txBox="1">
          <a:spLocks noChangeArrowheads="1"/>
        </xdr:cNvSpPr>
      </xdr:nvSpPr>
      <xdr:spPr>
        <a:xfrm>
          <a:off x="200025" y="571500"/>
          <a:ext cx="8001000" cy="723900"/>
        </a:xfrm>
        <a:prstGeom prst="rect">
          <a:avLst/>
        </a:prstGeom>
        <a:gradFill rotWithShape="1">
          <a:gsLst>
            <a:gs pos="0">
              <a:srgbClr val="EBEBF5"/>
            </a:gs>
            <a:gs pos="50000">
              <a:srgbClr val="FFFFFF"/>
            </a:gs>
            <a:gs pos="100000">
              <a:srgbClr val="EBEBF5"/>
            </a:gs>
          </a:gsLst>
          <a:lin ang="2700000" scaled="1"/>
        </a:gradFill>
        <a:ln w="9525" cmpd="sng">
          <a:noFill/>
        </a:ln>
      </xdr:spPr>
      <xdr:txBody>
        <a:bodyPr vertOverflow="clip" wrap="square"/>
        <a:p>
          <a:pPr algn="ctr">
            <a:defRPr/>
          </a:pPr>
          <a:r>
            <a:rPr lang="en-US" cap="none" sz="1000" b="0" i="0" u="none" baseline="0">
              <a:solidFill>
                <a:srgbClr val="333333"/>
              </a:solidFill>
              <a:latin typeface="Arial"/>
              <a:ea typeface="Arial"/>
              <a:cs typeface="Arial"/>
            </a:rPr>
            <a:t>This short guide offers step-by-step instructions for using the ROI calculator, 
a Microsoft Excel®-based tool that will provide you with a performance measure to evaluate the efficiency of your investment 
based on procedure volumes and costs. It serves as a great tool during the planning and decision-making process.
You can always come back to this Page by clicking the "Instructions" Button</a:t>
          </a:r>
        </a:p>
      </xdr:txBody>
    </xdr:sp>
    <xdr:clientData/>
  </xdr:oneCellAnchor>
  <xdr:twoCellAnchor>
    <xdr:from>
      <xdr:col>0</xdr:col>
      <xdr:colOff>200025</xdr:colOff>
      <xdr:row>2</xdr:row>
      <xdr:rowOff>57150</xdr:rowOff>
    </xdr:from>
    <xdr:to>
      <xdr:col>12</xdr:col>
      <xdr:colOff>9525</xdr:colOff>
      <xdr:row>6</xdr:row>
      <xdr:rowOff>142875</xdr:rowOff>
    </xdr:to>
    <xdr:sp>
      <xdr:nvSpPr>
        <xdr:cNvPr id="5" name="Rectangle 8"/>
        <xdr:cNvSpPr>
          <a:spLocks/>
        </xdr:cNvSpPr>
      </xdr:nvSpPr>
      <xdr:spPr>
        <a:xfrm>
          <a:off x="200025" y="533400"/>
          <a:ext cx="8039100" cy="809625"/>
        </a:xfrm>
        <a:prstGeom prst="roundRect">
          <a:avLst/>
        </a:prstGeom>
        <a:solidFill>
          <a:srgbClr val="EBEBF5">
            <a:alpha val="35000"/>
          </a:srgbClr>
        </a:solid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200025</xdr:colOff>
      <xdr:row>7</xdr:row>
      <xdr:rowOff>133350</xdr:rowOff>
    </xdr:from>
    <xdr:to>
      <xdr:col>12</xdr:col>
      <xdr:colOff>0</xdr:colOff>
      <xdr:row>31</xdr:row>
      <xdr:rowOff>57150</xdr:rowOff>
    </xdr:to>
    <xdr:sp>
      <xdr:nvSpPr>
        <xdr:cNvPr id="6" name="Rectangle 9"/>
        <xdr:cNvSpPr>
          <a:spLocks/>
        </xdr:cNvSpPr>
      </xdr:nvSpPr>
      <xdr:spPr>
        <a:xfrm>
          <a:off x="200025" y="1628775"/>
          <a:ext cx="8029575" cy="4181475"/>
        </a:xfrm>
        <a:prstGeom prst="roundRect">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219075</xdr:colOff>
      <xdr:row>6</xdr:row>
      <xdr:rowOff>228600</xdr:rowOff>
    </xdr:from>
    <xdr:ext cx="1066800" cy="228600"/>
    <xdr:sp>
      <xdr:nvSpPr>
        <xdr:cNvPr id="7" name="TextBox 10"/>
        <xdr:cNvSpPr txBox="1">
          <a:spLocks noChangeArrowheads="1"/>
        </xdr:cNvSpPr>
      </xdr:nvSpPr>
      <xdr:spPr>
        <a:xfrm>
          <a:off x="219075" y="1428750"/>
          <a:ext cx="1066800" cy="228600"/>
        </a:xfrm>
        <a:prstGeom prst="rect">
          <a:avLst/>
        </a:prstGeom>
        <a:gradFill rotWithShape="1">
          <a:gsLst>
            <a:gs pos="0">
              <a:srgbClr val="EBEBF5"/>
            </a:gs>
            <a:gs pos="50000">
              <a:srgbClr val="FFFFFF"/>
            </a:gs>
            <a:gs pos="100000">
              <a:srgbClr val="EBEBF5"/>
            </a:gs>
          </a:gsLst>
          <a:lin ang="2700000" scaled="1"/>
        </a:gradFill>
        <a:ln w="9525" cmpd="sng">
          <a:noFill/>
        </a:ln>
      </xdr:spPr>
      <xdr:txBody>
        <a:bodyPr vertOverflow="clip" wrap="square">
          <a:spAutoFit/>
        </a:bodyPr>
        <a:p>
          <a:pPr algn="l">
            <a:defRPr/>
          </a:pPr>
          <a:r>
            <a:rPr lang="en-US" cap="none" sz="1200" b="1" i="1" u="none" baseline="0">
              <a:solidFill>
                <a:srgbClr val="333333"/>
              </a:solidFill>
              <a:latin typeface="Arial"/>
              <a:ea typeface="Arial"/>
              <a:cs typeface="Arial"/>
            </a:rPr>
            <a:t>A. Input Form</a:t>
          </a:r>
        </a:p>
      </xdr:txBody>
    </xdr:sp>
    <xdr:clientData/>
  </xdr:oneCellAnchor>
  <xdr:twoCellAnchor>
    <xdr:from>
      <xdr:col>0</xdr:col>
      <xdr:colOff>200025</xdr:colOff>
      <xdr:row>32</xdr:row>
      <xdr:rowOff>180975</xdr:rowOff>
    </xdr:from>
    <xdr:to>
      <xdr:col>11</xdr:col>
      <xdr:colOff>676275</xdr:colOff>
      <xdr:row>41</xdr:row>
      <xdr:rowOff>19050</xdr:rowOff>
    </xdr:to>
    <xdr:sp>
      <xdr:nvSpPr>
        <xdr:cNvPr id="8" name="Rectangle 11"/>
        <xdr:cNvSpPr>
          <a:spLocks/>
        </xdr:cNvSpPr>
      </xdr:nvSpPr>
      <xdr:spPr>
        <a:xfrm>
          <a:off x="200025" y="6200775"/>
          <a:ext cx="8020050" cy="1533525"/>
        </a:xfrm>
        <a:prstGeom prst="roundRect">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190500</xdr:colOff>
      <xdr:row>32</xdr:row>
      <xdr:rowOff>0</xdr:rowOff>
    </xdr:from>
    <xdr:ext cx="2590800" cy="219075"/>
    <xdr:sp>
      <xdr:nvSpPr>
        <xdr:cNvPr id="9" name="TextBox 12"/>
        <xdr:cNvSpPr txBox="1">
          <a:spLocks noChangeArrowheads="1"/>
        </xdr:cNvSpPr>
      </xdr:nvSpPr>
      <xdr:spPr>
        <a:xfrm>
          <a:off x="190500" y="6019800"/>
          <a:ext cx="2590800" cy="219075"/>
        </a:xfrm>
        <a:prstGeom prst="rect">
          <a:avLst/>
        </a:prstGeom>
        <a:gradFill rotWithShape="1">
          <a:gsLst>
            <a:gs pos="0">
              <a:srgbClr val="EBEBF5"/>
            </a:gs>
            <a:gs pos="50000">
              <a:srgbClr val="FFFFFF"/>
            </a:gs>
            <a:gs pos="100000">
              <a:srgbClr val="EBEBF5"/>
            </a:gs>
          </a:gsLst>
          <a:lin ang="2700000" scaled="1"/>
        </a:gradFill>
        <a:ln w="9525" cmpd="sng">
          <a:noFill/>
        </a:ln>
      </xdr:spPr>
      <xdr:txBody>
        <a:bodyPr vertOverflow="clip" wrap="square">
          <a:spAutoFit/>
        </a:bodyPr>
        <a:p>
          <a:pPr algn="l">
            <a:defRPr/>
          </a:pPr>
          <a:r>
            <a:rPr lang="en-US" cap="none" sz="1200" b="1" i="1" u="none" baseline="0">
              <a:solidFill>
                <a:srgbClr val="333333"/>
              </a:solidFill>
              <a:latin typeface="Arial"/>
              <a:ea typeface="Arial"/>
              <a:cs typeface="Arial"/>
            </a:rPr>
            <a:t>B. Case Mix - Distribution of Exams</a:t>
          </a:r>
        </a:p>
      </xdr:txBody>
    </xdr:sp>
    <xdr:clientData/>
  </xdr:oneCellAnchor>
  <xdr:twoCellAnchor>
    <xdr:from>
      <xdr:col>0</xdr:col>
      <xdr:colOff>200025</xdr:colOff>
      <xdr:row>43</xdr:row>
      <xdr:rowOff>9525</xdr:rowOff>
    </xdr:from>
    <xdr:to>
      <xdr:col>11</xdr:col>
      <xdr:colOff>666750</xdr:colOff>
      <xdr:row>56</xdr:row>
      <xdr:rowOff>47625</xdr:rowOff>
    </xdr:to>
    <xdr:sp>
      <xdr:nvSpPr>
        <xdr:cNvPr id="10" name="Rectangle 13"/>
        <xdr:cNvSpPr>
          <a:spLocks/>
        </xdr:cNvSpPr>
      </xdr:nvSpPr>
      <xdr:spPr>
        <a:xfrm>
          <a:off x="200025" y="8105775"/>
          <a:ext cx="8010525" cy="2447925"/>
        </a:xfrm>
        <a:prstGeom prst="roundRect">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228600</xdr:colOff>
      <xdr:row>41</xdr:row>
      <xdr:rowOff>180975</xdr:rowOff>
    </xdr:from>
    <xdr:ext cx="1200150" cy="228600"/>
    <xdr:sp>
      <xdr:nvSpPr>
        <xdr:cNvPr id="11" name="TextBox 14"/>
        <xdr:cNvSpPr txBox="1">
          <a:spLocks noChangeArrowheads="1"/>
        </xdr:cNvSpPr>
      </xdr:nvSpPr>
      <xdr:spPr>
        <a:xfrm>
          <a:off x="228600" y="7896225"/>
          <a:ext cx="1200150" cy="228600"/>
        </a:xfrm>
        <a:prstGeom prst="rect">
          <a:avLst/>
        </a:prstGeom>
        <a:gradFill rotWithShape="1">
          <a:gsLst>
            <a:gs pos="0">
              <a:srgbClr val="EBEBF5"/>
            </a:gs>
            <a:gs pos="50000">
              <a:srgbClr val="FFFFFF"/>
            </a:gs>
            <a:gs pos="100000">
              <a:srgbClr val="EBEBF5"/>
            </a:gs>
          </a:gsLst>
          <a:lin ang="2700000" scaled="1"/>
        </a:gradFill>
        <a:ln w="9525" cmpd="sng">
          <a:noFill/>
        </a:ln>
      </xdr:spPr>
      <xdr:txBody>
        <a:bodyPr vertOverflow="clip" wrap="square">
          <a:spAutoFit/>
        </a:bodyPr>
        <a:p>
          <a:pPr algn="l">
            <a:defRPr/>
          </a:pPr>
          <a:r>
            <a:rPr lang="en-US" cap="none" sz="1200" b="1" i="1" u="none" baseline="0">
              <a:solidFill>
                <a:srgbClr val="333333"/>
              </a:solidFill>
              <a:latin typeface="Arial"/>
              <a:ea typeface="Arial"/>
              <a:cs typeface="Arial"/>
            </a:rPr>
            <a:t>C. Output Form</a:t>
          </a:r>
        </a:p>
      </xdr:txBody>
    </xdr:sp>
    <xdr:clientData/>
  </xdr:oneCellAnchor>
  <xdr:twoCellAnchor>
    <xdr:from>
      <xdr:col>0</xdr:col>
      <xdr:colOff>257175</xdr:colOff>
      <xdr:row>57</xdr:row>
      <xdr:rowOff>85725</xdr:rowOff>
    </xdr:from>
    <xdr:to>
      <xdr:col>6</xdr:col>
      <xdr:colOff>38100</xdr:colOff>
      <xdr:row>59</xdr:row>
      <xdr:rowOff>180975</xdr:rowOff>
    </xdr:to>
    <xdr:sp macro="[0]!Sheet1.EnterData">
      <xdr:nvSpPr>
        <xdr:cNvPr id="12" name="Rectangle 15"/>
        <xdr:cNvSpPr>
          <a:spLocks/>
        </xdr:cNvSpPr>
      </xdr:nvSpPr>
      <xdr:spPr>
        <a:xfrm>
          <a:off x="257175" y="10658475"/>
          <a:ext cx="3895725" cy="476250"/>
        </a:xfrm>
        <a:prstGeom prst="rect">
          <a:avLst/>
        </a:prstGeom>
        <a:solidFill>
          <a:srgbClr val="003366"/>
        </a:solidFill>
        <a:ln w="19050" cmpd="sng">
          <a:solidFill>
            <a:srgbClr val="EBEBF5"/>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Get Started</a:t>
          </a:r>
        </a:p>
      </xdr:txBody>
    </xdr:sp>
    <xdr:clientData/>
  </xdr:twoCellAnchor>
  <xdr:twoCellAnchor>
    <xdr:from>
      <xdr:col>6</xdr:col>
      <xdr:colOff>123825</xdr:colOff>
      <xdr:row>57</xdr:row>
      <xdr:rowOff>85725</xdr:rowOff>
    </xdr:from>
    <xdr:to>
      <xdr:col>11</xdr:col>
      <xdr:colOff>590550</xdr:colOff>
      <xdr:row>59</xdr:row>
      <xdr:rowOff>180975</xdr:rowOff>
    </xdr:to>
    <xdr:sp macro="[0]!GoBack">
      <xdr:nvSpPr>
        <xdr:cNvPr id="13" name="Rectangle 17"/>
        <xdr:cNvSpPr>
          <a:spLocks/>
        </xdr:cNvSpPr>
      </xdr:nvSpPr>
      <xdr:spPr>
        <a:xfrm>
          <a:off x="4238625" y="10658475"/>
          <a:ext cx="3895725" cy="476250"/>
        </a:xfrm>
        <a:prstGeom prst="rect">
          <a:avLst/>
        </a:prstGeom>
        <a:solidFill>
          <a:srgbClr val="FF9900"/>
        </a:solidFill>
        <a:ln w="19050" cmpd="sng">
          <a:solidFill>
            <a:srgbClr val="EBEBF5"/>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Back To Previous Tab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8</xdr:row>
      <xdr:rowOff>95250</xdr:rowOff>
    </xdr:from>
    <xdr:to>
      <xdr:col>8</xdr:col>
      <xdr:colOff>57150</xdr:colOff>
      <xdr:row>90</xdr:row>
      <xdr:rowOff>171450</xdr:rowOff>
    </xdr:to>
    <xdr:sp>
      <xdr:nvSpPr>
        <xdr:cNvPr id="1" name="Rectangle 8"/>
        <xdr:cNvSpPr>
          <a:spLocks/>
        </xdr:cNvSpPr>
      </xdr:nvSpPr>
      <xdr:spPr>
        <a:xfrm>
          <a:off x="209550" y="1543050"/>
          <a:ext cx="8667750" cy="8391525"/>
        </a:xfrm>
        <a:prstGeom prst="roundRect">
          <a:avLst/>
        </a:prstGeom>
        <a:noFill/>
        <a:ln w="19050" cmpd="sng">
          <a:solidFill>
            <a:srgbClr val="D3D4D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27</xdr:row>
      <xdr:rowOff>19050</xdr:rowOff>
    </xdr:from>
    <xdr:to>
      <xdr:col>7</xdr:col>
      <xdr:colOff>1085850</xdr:colOff>
      <xdr:row>27</xdr:row>
      <xdr:rowOff>180975</xdr:rowOff>
    </xdr:to>
    <xdr:sp macro="[0]!hide_Dosis">
      <xdr:nvSpPr>
        <xdr:cNvPr id="2" name="Rectangle 9"/>
        <xdr:cNvSpPr>
          <a:spLocks/>
        </xdr:cNvSpPr>
      </xdr:nvSpPr>
      <xdr:spPr>
        <a:xfrm>
          <a:off x="7820025" y="4400550"/>
          <a:ext cx="904875" cy="161925"/>
        </a:xfrm>
        <a:prstGeom prst="rect">
          <a:avLst/>
        </a:prstGeom>
        <a:solidFill>
          <a:srgbClr val="EBEBF5"/>
        </a:solidFill>
        <a:ln w="9525" cmpd="sng">
          <a:solidFill>
            <a:srgbClr val="C0C0C0"/>
          </a:solidFill>
          <a:headEnd type="none"/>
          <a:tailEnd type="none"/>
        </a:ln>
      </xdr:spPr>
      <xdr:txBody>
        <a:bodyPr vertOverflow="clip" wrap="square" anchor="ctr"/>
        <a:p>
          <a:pPr algn="ctr">
            <a:defRPr/>
          </a:pPr>
          <a:r>
            <a:rPr lang="en-US" cap="none" sz="900" b="1" i="0" u="none" baseline="0">
              <a:latin typeface="Arial"/>
              <a:ea typeface="Arial"/>
              <a:cs typeface="Arial"/>
            </a:rPr>
            <a:t>Detail</a:t>
          </a:r>
        </a:p>
      </xdr:txBody>
    </xdr:sp>
    <xdr:clientData/>
  </xdr:twoCellAnchor>
  <xdr:twoCellAnchor editAs="oneCell">
    <xdr:from>
      <xdr:col>1</xdr:col>
      <xdr:colOff>219075</xdr:colOff>
      <xdr:row>0</xdr:row>
      <xdr:rowOff>0</xdr:rowOff>
    </xdr:from>
    <xdr:to>
      <xdr:col>8</xdr:col>
      <xdr:colOff>57150</xdr:colOff>
      <xdr:row>7</xdr:row>
      <xdr:rowOff>142875</xdr:rowOff>
    </xdr:to>
    <xdr:pic>
      <xdr:nvPicPr>
        <xdr:cNvPr id="3" name="Picture 25"/>
        <xdr:cNvPicPr preferRelativeResize="1">
          <a:picLocks noChangeAspect="1"/>
        </xdr:cNvPicPr>
      </xdr:nvPicPr>
      <xdr:blipFill>
        <a:blip r:embed="rId1"/>
        <a:stretch>
          <a:fillRect/>
        </a:stretch>
      </xdr:blipFill>
      <xdr:spPr>
        <a:xfrm>
          <a:off x="219075" y="0"/>
          <a:ext cx="8658225" cy="1409700"/>
        </a:xfrm>
        <a:prstGeom prst="rect">
          <a:avLst/>
        </a:prstGeom>
        <a:noFill/>
        <a:ln w="9525" cmpd="sng">
          <a:solidFill>
            <a:srgbClr val="EBEBF5"/>
          </a:solidFill>
          <a:headEnd type="none"/>
          <a:tailEnd type="none"/>
        </a:ln>
      </xdr:spPr>
    </xdr:pic>
    <xdr:clientData/>
  </xdr:twoCellAnchor>
  <xdr:twoCellAnchor>
    <xdr:from>
      <xdr:col>2</xdr:col>
      <xdr:colOff>38100</xdr:colOff>
      <xdr:row>4</xdr:row>
      <xdr:rowOff>133350</xdr:rowOff>
    </xdr:from>
    <xdr:to>
      <xdr:col>2</xdr:col>
      <xdr:colOff>2076450</xdr:colOff>
      <xdr:row>7</xdr:row>
      <xdr:rowOff>66675</xdr:rowOff>
    </xdr:to>
    <xdr:sp macro="[0]!Sheet1.EnterData">
      <xdr:nvSpPr>
        <xdr:cNvPr id="4" name="Rectangle 12"/>
        <xdr:cNvSpPr>
          <a:spLocks/>
        </xdr:cNvSpPr>
      </xdr:nvSpPr>
      <xdr:spPr>
        <a:xfrm>
          <a:off x="285750" y="857250"/>
          <a:ext cx="2038350" cy="476250"/>
        </a:xfrm>
        <a:prstGeom prst="rect">
          <a:avLst/>
        </a:prstGeom>
        <a:solidFill>
          <a:srgbClr val="003366"/>
        </a:solidFill>
        <a:ln w="19050" cmpd="sng">
          <a:solidFill>
            <a:srgbClr val="EBEBF5"/>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Input Form</a:t>
          </a:r>
        </a:p>
      </xdr:txBody>
    </xdr:sp>
    <xdr:clientData/>
  </xdr:twoCellAnchor>
  <xdr:twoCellAnchor>
    <xdr:from>
      <xdr:col>2</xdr:col>
      <xdr:colOff>2152650</xdr:colOff>
      <xdr:row>4</xdr:row>
      <xdr:rowOff>133350</xdr:rowOff>
    </xdr:from>
    <xdr:to>
      <xdr:col>4</xdr:col>
      <xdr:colOff>371475</xdr:colOff>
      <xdr:row>7</xdr:row>
      <xdr:rowOff>66675</xdr:rowOff>
    </xdr:to>
    <xdr:sp macro="[0]!Gotoexams">
      <xdr:nvSpPr>
        <xdr:cNvPr id="5" name="Rectangle 17"/>
        <xdr:cNvSpPr>
          <a:spLocks/>
        </xdr:cNvSpPr>
      </xdr:nvSpPr>
      <xdr:spPr>
        <a:xfrm>
          <a:off x="2400300" y="857250"/>
          <a:ext cx="2066925" cy="476250"/>
        </a:xfrm>
        <a:prstGeom prst="rect">
          <a:avLst/>
        </a:prstGeom>
        <a:solidFill>
          <a:srgbClr val="003366"/>
        </a:solidFill>
        <a:ln w="19050" cmpd="sng">
          <a:solidFill>
            <a:srgbClr val="EBEBF5"/>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Case Mix Input</a:t>
          </a:r>
        </a:p>
      </xdr:txBody>
    </xdr:sp>
    <xdr:clientData/>
  </xdr:twoCellAnchor>
  <xdr:twoCellAnchor>
    <xdr:from>
      <xdr:col>4</xdr:col>
      <xdr:colOff>447675</xdr:colOff>
      <xdr:row>4</xdr:row>
      <xdr:rowOff>133350</xdr:rowOff>
    </xdr:from>
    <xdr:to>
      <xdr:col>6</xdr:col>
      <xdr:colOff>152400</xdr:colOff>
      <xdr:row>7</xdr:row>
      <xdr:rowOff>66675</xdr:rowOff>
    </xdr:to>
    <xdr:sp macro="[0]!GotoBreakEven">
      <xdr:nvSpPr>
        <xdr:cNvPr id="6" name="Rectangle 19"/>
        <xdr:cNvSpPr>
          <a:spLocks/>
        </xdr:cNvSpPr>
      </xdr:nvSpPr>
      <xdr:spPr>
        <a:xfrm>
          <a:off x="4543425" y="857250"/>
          <a:ext cx="2066925" cy="476250"/>
        </a:xfrm>
        <a:prstGeom prst="rect">
          <a:avLst/>
        </a:prstGeom>
        <a:solidFill>
          <a:srgbClr val="003366"/>
        </a:solidFill>
        <a:ln w="19050" cmpd="sng">
          <a:solidFill>
            <a:srgbClr val="EBEBF5"/>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Break Even Analysis</a:t>
          </a:r>
        </a:p>
      </xdr:txBody>
    </xdr:sp>
    <xdr:clientData/>
  </xdr:twoCellAnchor>
  <xdr:twoCellAnchor>
    <xdr:from>
      <xdr:col>7</xdr:col>
      <xdr:colOff>180975</xdr:colOff>
      <xdr:row>55</xdr:row>
      <xdr:rowOff>19050</xdr:rowOff>
    </xdr:from>
    <xdr:to>
      <xdr:col>7</xdr:col>
      <xdr:colOff>1085850</xdr:colOff>
      <xdr:row>55</xdr:row>
      <xdr:rowOff>180975</xdr:rowOff>
    </xdr:to>
    <xdr:sp macro="[0]!Other_cost">
      <xdr:nvSpPr>
        <xdr:cNvPr id="7" name="Rectangle 27"/>
        <xdr:cNvSpPr>
          <a:spLocks/>
        </xdr:cNvSpPr>
      </xdr:nvSpPr>
      <xdr:spPr>
        <a:xfrm>
          <a:off x="7820025" y="6076950"/>
          <a:ext cx="904875" cy="161925"/>
        </a:xfrm>
        <a:prstGeom prst="rect">
          <a:avLst/>
        </a:prstGeom>
        <a:solidFill>
          <a:srgbClr val="EBEBF5"/>
        </a:solidFill>
        <a:ln w="9525" cmpd="sng">
          <a:solidFill>
            <a:srgbClr val="C0C0C0"/>
          </a:solidFill>
          <a:headEnd type="none"/>
          <a:tailEnd type="none"/>
        </a:ln>
      </xdr:spPr>
      <xdr:txBody>
        <a:bodyPr vertOverflow="clip" wrap="square" anchor="ctr"/>
        <a:p>
          <a:pPr algn="ctr">
            <a:defRPr/>
          </a:pPr>
          <a:r>
            <a:rPr lang="en-US" cap="none" sz="900" b="1" i="0" u="none" baseline="0">
              <a:latin typeface="Arial"/>
              <a:ea typeface="Arial"/>
              <a:cs typeface="Arial"/>
            </a:rPr>
            <a:t>Detail</a:t>
          </a:r>
        </a:p>
      </xdr:txBody>
    </xdr:sp>
    <xdr:clientData/>
  </xdr:twoCellAnchor>
  <xdr:twoCellAnchor>
    <xdr:from>
      <xdr:col>6</xdr:col>
      <xdr:colOff>219075</xdr:colOff>
      <xdr:row>4</xdr:row>
      <xdr:rowOff>133350</xdr:rowOff>
    </xdr:from>
    <xdr:to>
      <xdr:col>7</xdr:col>
      <xdr:colOff>1104900</xdr:colOff>
      <xdr:row>7</xdr:row>
      <xdr:rowOff>66675</xdr:rowOff>
    </xdr:to>
    <xdr:sp macro="[0]!GotoInstruction">
      <xdr:nvSpPr>
        <xdr:cNvPr id="8" name="Rectangle 28"/>
        <xdr:cNvSpPr>
          <a:spLocks/>
        </xdr:cNvSpPr>
      </xdr:nvSpPr>
      <xdr:spPr>
        <a:xfrm>
          <a:off x="6677025" y="857250"/>
          <a:ext cx="2066925" cy="476250"/>
        </a:xfrm>
        <a:prstGeom prst="rect">
          <a:avLst/>
        </a:prstGeom>
        <a:solidFill>
          <a:srgbClr val="FF9900"/>
        </a:solidFill>
        <a:ln w="19050" cmpd="sng">
          <a:solidFill>
            <a:srgbClr val="EBEBF5"/>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Instructions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xdr:row>
      <xdr:rowOff>142875</xdr:rowOff>
    </xdr:from>
    <xdr:to>
      <xdr:col>13</xdr:col>
      <xdr:colOff>514350</xdr:colOff>
      <xdr:row>25</xdr:row>
      <xdr:rowOff>161925</xdr:rowOff>
    </xdr:to>
    <xdr:graphicFrame>
      <xdr:nvGraphicFramePr>
        <xdr:cNvPr id="1" name="Chart 1"/>
        <xdr:cNvGraphicFramePr/>
      </xdr:nvGraphicFramePr>
      <xdr:xfrm>
        <a:off x="123825" y="685800"/>
        <a:ext cx="8810625" cy="40005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3</xdr:row>
      <xdr:rowOff>85725</xdr:rowOff>
    </xdr:from>
    <xdr:to>
      <xdr:col>14</xdr:col>
      <xdr:colOff>104775</xdr:colOff>
      <xdr:row>24</xdr:row>
      <xdr:rowOff>85725</xdr:rowOff>
    </xdr:to>
    <xdr:sp>
      <xdr:nvSpPr>
        <xdr:cNvPr id="2" name="Rectangle 2"/>
        <xdr:cNvSpPr>
          <a:spLocks/>
        </xdr:cNvSpPr>
      </xdr:nvSpPr>
      <xdr:spPr>
        <a:xfrm>
          <a:off x="123825" y="628650"/>
          <a:ext cx="9086850" cy="3800475"/>
        </a:xfrm>
        <a:prstGeom prst="roundRect">
          <a:avLst/>
        </a:prstGeom>
        <a:noFill/>
        <a:ln w="12700" cmpd="sng">
          <a:solidFill>
            <a:srgbClr val="D3D4D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238125</xdr:colOff>
      <xdr:row>2</xdr:row>
      <xdr:rowOff>66675</xdr:rowOff>
    </xdr:from>
    <xdr:ext cx="1257300" cy="228600"/>
    <xdr:sp>
      <xdr:nvSpPr>
        <xdr:cNvPr id="3" name="TextBox 5"/>
        <xdr:cNvSpPr txBox="1">
          <a:spLocks noChangeArrowheads="1"/>
        </xdr:cNvSpPr>
      </xdr:nvSpPr>
      <xdr:spPr>
        <a:xfrm>
          <a:off x="361950" y="428625"/>
          <a:ext cx="1257300" cy="228600"/>
        </a:xfrm>
        <a:prstGeom prst="rect">
          <a:avLst/>
        </a:prstGeom>
        <a:gradFill rotWithShape="1">
          <a:gsLst>
            <a:gs pos="0">
              <a:srgbClr val="EBEBF5"/>
            </a:gs>
            <a:gs pos="50000">
              <a:srgbClr val="FFFFFF"/>
            </a:gs>
            <a:gs pos="100000">
              <a:srgbClr val="EBEBF5"/>
            </a:gs>
          </a:gsLst>
          <a:lin ang="2700000" scaled="1"/>
        </a:gradFill>
        <a:ln w="9525" cmpd="sng">
          <a:noFill/>
        </a:ln>
      </xdr:spPr>
      <xdr:txBody>
        <a:bodyPr vertOverflow="clip" wrap="square">
          <a:spAutoFit/>
        </a:bodyPr>
        <a:p>
          <a:pPr algn="l">
            <a:defRPr/>
          </a:pPr>
          <a:r>
            <a:rPr lang="en-US" cap="none" sz="1100" b="1" i="0" u="none" baseline="0">
              <a:solidFill>
                <a:srgbClr val="333333"/>
              </a:solidFill>
              <a:latin typeface="Arial"/>
              <a:ea typeface="Arial"/>
              <a:cs typeface="Arial"/>
            </a:rPr>
            <a:t>Income Overview  </a:t>
          </a:r>
        </a:p>
      </xdr:txBody>
    </xdr:sp>
    <xdr:clientData/>
  </xdr:oneCellAnchor>
  <xdr:twoCellAnchor>
    <xdr:from>
      <xdr:col>0</xdr:col>
      <xdr:colOff>95250</xdr:colOff>
      <xdr:row>26</xdr:row>
      <xdr:rowOff>28575</xdr:rowOff>
    </xdr:from>
    <xdr:to>
      <xdr:col>14</xdr:col>
      <xdr:colOff>95250</xdr:colOff>
      <xdr:row>38</xdr:row>
      <xdr:rowOff>114300</xdr:rowOff>
    </xdr:to>
    <xdr:sp>
      <xdr:nvSpPr>
        <xdr:cNvPr id="4" name="Rectangle 7"/>
        <xdr:cNvSpPr>
          <a:spLocks/>
        </xdr:cNvSpPr>
      </xdr:nvSpPr>
      <xdr:spPr>
        <a:xfrm>
          <a:off x="95250" y="4733925"/>
          <a:ext cx="9105900" cy="1400175"/>
        </a:xfrm>
        <a:prstGeom prst="roundRect">
          <a:avLst/>
        </a:prstGeom>
        <a:noFill/>
        <a:ln w="12700" cmpd="sng">
          <a:solidFill>
            <a:srgbClr val="D3D4D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95250</xdr:colOff>
      <xdr:row>25</xdr:row>
      <xdr:rowOff>9525</xdr:rowOff>
    </xdr:from>
    <xdr:ext cx="1343025" cy="228600"/>
    <xdr:sp>
      <xdr:nvSpPr>
        <xdr:cNvPr id="5" name="TextBox 8"/>
        <xdr:cNvSpPr txBox="1">
          <a:spLocks noChangeArrowheads="1"/>
        </xdr:cNvSpPr>
      </xdr:nvSpPr>
      <xdr:spPr>
        <a:xfrm>
          <a:off x="219075" y="4533900"/>
          <a:ext cx="1343025" cy="228600"/>
        </a:xfrm>
        <a:prstGeom prst="rect">
          <a:avLst/>
        </a:prstGeom>
        <a:gradFill rotWithShape="1">
          <a:gsLst>
            <a:gs pos="0">
              <a:srgbClr val="EBEBF5"/>
            </a:gs>
            <a:gs pos="50000">
              <a:srgbClr val="FFFFFF"/>
            </a:gs>
            <a:gs pos="100000">
              <a:srgbClr val="EBEBF5"/>
            </a:gs>
          </a:gsLst>
          <a:lin ang="2700000" scaled="1"/>
        </a:gradFill>
        <a:ln w="9525" cmpd="sng">
          <a:noFill/>
        </a:ln>
      </xdr:spPr>
      <xdr:txBody>
        <a:bodyPr vertOverflow="clip" wrap="square">
          <a:spAutoFit/>
        </a:bodyPr>
        <a:p>
          <a:pPr algn="l">
            <a:defRPr/>
          </a:pPr>
          <a:r>
            <a:rPr lang="en-US" cap="none" sz="1100" b="1" i="0" u="none" baseline="0">
              <a:solidFill>
                <a:srgbClr val="333333"/>
              </a:solidFill>
              <a:latin typeface="Arial"/>
              <a:ea typeface="Arial"/>
              <a:cs typeface="Arial"/>
            </a:rPr>
            <a:t>Break Even Exams  </a:t>
          </a:r>
        </a:p>
      </xdr:txBody>
    </xdr:sp>
    <xdr:clientData/>
  </xdr:oneCellAnchor>
  <xdr:twoCellAnchor>
    <xdr:from>
      <xdr:col>8</xdr:col>
      <xdr:colOff>57150</xdr:colOff>
      <xdr:row>0</xdr:row>
      <xdr:rowOff>66675</xdr:rowOff>
    </xdr:from>
    <xdr:to>
      <xdr:col>11</xdr:col>
      <xdr:colOff>66675</xdr:colOff>
      <xdr:row>3</xdr:row>
      <xdr:rowOff>0</xdr:rowOff>
    </xdr:to>
    <xdr:sp macro="[0]!Gotoanalysis">
      <xdr:nvSpPr>
        <xdr:cNvPr id="6" name="Rectangle 9"/>
        <xdr:cNvSpPr>
          <a:spLocks/>
        </xdr:cNvSpPr>
      </xdr:nvSpPr>
      <xdr:spPr>
        <a:xfrm>
          <a:off x="5048250" y="66675"/>
          <a:ext cx="2066925" cy="476250"/>
        </a:xfrm>
        <a:prstGeom prst="rect">
          <a:avLst/>
        </a:prstGeom>
        <a:solidFill>
          <a:srgbClr val="003366"/>
        </a:solidFill>
        <a:ln w="19050" cmpd="sng">
          <a:solidFill>
            <a:srgbClr val="EBEBF5"/>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Back to Summary</a:t>
          </a:r>
        </a:p>
      </xdr:txBody>
    </xdr:sp>
    <xdr:clientData fPrintsWithSheet="0"/>
  </xdr:twoCellAnchor>
  <xdr:twoCellAnchor>
    <xdr:from>
      <xdr:col>0</xdr:col>
      <xdr:colOff>123825</xdr:colOff>
      <xdr:row>40</xdr:row>
      <xdr:rowOff>9525</xdr:rowOff>
    </xdr:from>
    <xdr:to>
      <xdr:col>14</xdr:col>
      <xdr:colOff>85725</xdr:colOff>
      <xdr:row>56</xdr:row>
      <xdr:rowOff>123825</xdr:rowOff>
    </xdr:to>
    <xdr:sp>
      <xdr:nvSpPr>
        <xdr:cNvPr id="7" name="Rectangle 10"/>
        <xdr:cNvSpPr>
          <a:spLocks/>
        </xdr:cNvSpPr>
      </xdr:nvSpPr>
      <xdr:spPr>
        <a:xfrm>
          <a:off x="123825" y="6391275"/>
          <a:ext cx="9067800" cy="3009900"/>
        </a:xfrm>
        <a:prstGeom prst="roundRect">
          <a:avLst/>
        </a:prstGeom>
        <a:noFill/>
        <a:ln w="12700" cmpd="sng">
          <a:solidFill>
            <a:srgbClr val="D3D4D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40</xdr:row>
      <xdr:rowOff>85725</xdr:rowOff>
    </xdr:from>
    <xdr:to>
      <xdr:col>13</xdr:col>
      <xdr:colOff>638175</xdr:colOff>
      <xdr:row>55</xdr:row>
      <xdr:rowOff>171450</xdr:rowOff>
    </xdr:to>
    <xdr:graphicFrame>
      <xdr:nvGraphicFramePr>
        <xdr:cNvPr id="8" name="Chart 13"/>
        <xdr:cNvGraphicFramePr/>
      </xdr:nvGraphicFramePr>
      <xdr:xfrm>
        <a:off x="1304925" y="6467475"/>
        <a:ext cx="7753350" cy="2800350"/>
      </xdr:xfrm>
      <a:graphic>
        <a:graphicData uri="http://schemas.openxmlformats.org/drawingml/2006/chart">
          <c:chart xmlns:c="http://schemas.openxmlformats.org/drawingml/2006/chart" r:id="rId2"/>
        </a:graphicData>
      </a:graphic>
    </xdr:graphicFrame>
    <xdr:clientData/>
  </xdr:twoCellAnchor>
  <xdr:oneCellAnchor>
    <xdr:from>
      <xdr:col>1</xdr:col>
      <xdr:colOff>152400</xdr:colOff>
      <xdr:row>42</xdr:row>
      <xdr:rowOff>19050</xdr:rowOff>
    </xdr:from>
    <xdr:ext cx="2095500" cy="2276475"/>
    <xdr:sp>
      <xdr:nvSpPr>
        <xdr:cNvPr id="9" name="TextBox 15"/>
        <xdr:cNvSpPr txBox="1">
          <a:spLocks noChangeArrowheads="1"/>
        </xdr:cNvSpPr>
      </xdr:nvSpPr>
      <xdr:spPr>
        <a:xfrm>
          <a:off x="276225" y="6762750"/>
          <a:ext cx="2095500" cy="2276475"/>
        </a:xfrm>
        <a:prstGeom prst="rect">
          <a:avLst/>
        </a:prstGeom>
        <a:solidFill>
          <a:srgbClr val="EBEBF5">
            <a:alpha val="4000"/>
          </a:srgbClr>
        </a:solidFill>
        <a:ln w="9525" cmpd="sng">
          <a:solidFill>
            <a:srgbClr val="D3D4DB"/>
          </a:solidFill>
          <a:headEnd type="none"/>
          <a:tailEnd type="none"/>
        </a:ln>
      </xdr:spPr>
      <xdr:txBody>
        <a:bodyPr vertOverflow="clip" wrap="square" anchor="ctr"/>
        <a:p>
          <a:pPr algn="ctr">
            <a:defRPr/>
          </a:pPr>
          <a:r>
            <a:rPr lang="en-US" cap="none" sz="1100" b="1" i="0" u="none" baseline="0">
              <a:latin typeface="Arial"/>
              <a:ea typeface="Arial"/>
              <a:cs typeface="Arial"/>
            </a:rPr>
            <a:t>Income, 
Expenses 
and 
Net Present Value
</a:t>
          </a:r>
          <a:r>
            <a:rPr lang="en-US" cap="none" sz="1100" b="0" i="0" u="none" baseline="0">
              <a:latin typeface="Arial"/>
              <a:ea typeface="Arial"/>
              <a:cs typeface="Arial"/>
            </a:rPr>
            <a:t>Discounted</a:t>
          </a:r>
          <a:r>
            <a:rPr lang="en-US" cap="none" sz="1100" b="1" i="0" u="none" baseline="0">
              <a:latin typeface="Arial"/>
              <a:ea typeface="Arial"/>
              <a:cs typeface="Arial"/>
            </a:rPr>
            <a:t>
</a:t>
          </a:r>
        </a:p>
      </xdr:txBody>
    </xdr:sp>
    <xdr:clientData/>
  </xdr:oneCellAnchor>
  <xdr:oneCellAnchor>
    <xdr:from>
      <xdr:col>1</xdr:col>
      <xdr:colOff>114300</xdr:colOff>
      <xdr:row>38</xdr:row>
      <xdr:rowOff>161925</xdr:rowOff>
    </xdr:from>
    <xdr:ext cx="3790950" cy="228600"/>
    <xdr:sp>
      <xdr:nvSpPr>
        <xdr:cNvPr id="10" name="TextBox 16"/>
        <xdr:cNvSpPr txBox="1">
          <a:spLocks noChangeArrowheads="1"/>
        </xdr:cNvSpPr>
      </xdr:nvSpPr>
      <xdr:spPr>
        <a:xfrm>
          <a:off x="238125" y="6181725"/>
          <a:ext cx="3790950" cy="228600"/>
        </a:xfrm>
        <a:prstGeom prst="rect">
          <a:avLst/>
        </a:prstGeom>
        <a:gradFill rotWithShape="1">
          <a:gsLst>
            <a:gs pos="0">
              <a:srgbClr val="EBEBF5"/>
            </a:gs>
            <a:gs pos="50000">
              <a:srgbClr val="FFFFFF"/>
            </a:gs>
            <a:gs pos="100000">
              <a:srgbClr val="EBEBF5"/>
            </a:gs>
          </a:gsLst>
          <a:lin ang="2700000" scaled="1"/>
        </a:gradFill>
        <a:ln w="9525" cmpd="sng">
          <a:noFill/>
        </a:ln>
      </xdr:spPr>
      <xdr:txBody>
        <a:bodyPr vertOverflow="clip" wrap="square">
          <a:spAutoFit/>
        </a:bodyPr>
        <a:p>
          <a:pPr algn="l">
            <a:defRPr/>
          </a:pPr>
          <a:r>
            <a:rPr lang="en-US" cap="none" sz="1100" b="1" i="0" u="none" baseline="0">
              <a:solidFill>
                <a:srgbClr val="333333"/>
              </a:solidFill>
              <a:latin typeface="Arial"/>
              <a:ea typeface="Arial"/>
              <a:cs typeface="Arial"/>
            </a:rPr>
            <a:t>Discounted Cash Flow - Net Present Value (for 5 Years)  </a:t>
          </a:r>
        </a:p>
      </xdr:txBody>
    </xdr:sp>
    <xdr:clientData/>
  </xdr:oneCellAnchor>
  <xdr:twoCellAnchor>
    <xdr:from>
      <xdr:col>11</xdr:col>
      <xdr:colOff>104775</xdr:colOff>
      <xdr:row>0</xdr:row>
      <xdr:rowOff>66675</xdr:rowOff>
    </xdr:from>
    <xdr:to>
      <xdr:col>14</xdr:col>
      <xdr:colOff>114300</xdr:colOff>
      <xdr:row>3</xdr:row>
      <xdr:rowOff>0</xdr:rowOff>
    </xdr:to>
    <xdr:sp macro="[0]!GotoInstruction">
      <xdr:nvSpPr>
        <xdr:cNvPr id="11" name="Rectangle 17"/>
        <xdr:cNvSpPr>
          <a:spLocks/>
        </xdr:cNvSpPr>
      </xdr:nvSpPr>
      <xdr:spPr>
        <a:xfrm>
          <a:off x="7153275" y="66675"/>
          <a:ext cx="2066925" cy="476250"/>
        </a:xfrm>
        <a:prstGeom prst="rect">
          <a:avLst/>
        </a:prstGeom>
        <a:solidFill>
          <a:srgbClr val="FF9900"/>
        </a:solidFill>
        <a:ln w="19050" cmpd="sng">
          <a:solidFill>
            <a:srgbClr val="EBEBF5"/>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428625</xdr:colOff>
      <xdr:row>29</xdr:row>
      <xdr:rowOff>66675</xdr:rowOff>
    </xdr:from>
    <xdr:to>
      <xdr:col>13</xdr:col>
      <xdr:colOff>819150</xdr:colOff>
      <xdr:row>32</xdr:row>
      <xdr:rowOff>0</xdr:rowOff>
    </xdr:to>
    <xdr:sp macro="[0]!Gotoanalysis">
      <xdr:nvSpPr>
        <xdr:cNvPr id="1" name="Rectangle 12"/>
        <xdr:cNvSpPr>
          <a:spLocks/>
        </xdr:cNvSpPr>
      </xdr:nvSpPr>
      <xdr:spPr>
        <a:xfrm>
          <a:off x="9486900" y="5114925"/>
          <a:ext cx="2066925" cy="476250"/>
        </a:xfrm>
        <a:prstGeom prst="rect">
          <a:avLst/>
        </a:prstGeom>
        <a:solidFill>
          <a:srgbClr val="003366"/>
        </a:solidFill>
        <a:ln w="19050" cmpd="sng">
          <a:solidFill>
            <a:srgbClr val="EBEBF5"/>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Apply / Go to Overview</a:t>
          </a:r>
        </a:p>
      </xdr:txBody>
    </xdr:sp>
    <xdr:clientData/>
  </xdr:twoCellAnchor>
  <xdr:twoCellAnchor>
    <xdr:from>
      <xdr:col>5</xdr:col>
      <xdr:colOff>28575</xdr:colOff>
      <xdr:row>1</xdr:row>
      <xdr:rowOff>38100</xdr:rowOff>
    </xdr:from>
    <xdr:to>
      <xdr:col>11</xdr:col>
      <xdr:colOff>352425</xdr:colOff>
      <xdr:row>6</xdr:row>
      <xdr:rowOff>104775</xdr:rowOff>
    </xdr:to>
    <xdr:sp>
      <xdr:nvSpPr>
        <xdr:cNvPr id="2" name="Rectangle 27"/>
        <xdr:cNvSpPr>
          <a:spLocks/>
        </xdr:cNvSpPr>
      </xdr:nvSpPr>
      <xdr:spPr>
        <a:xfrm>
          <a:off x="161925" y="219075"/>
          <a:ext cx="9248775" cy="971550"/>
        </a:xfrm>
        <a:prstGeom prst="roundRect">
          <a:avLst/>
        </a:prstGeom>
        <a:solidFill>
          <a:srgbClr val="EBEBF5">
            <a:alpha val="50000"/>
          </a:srgbClr>
        </a:solidFill>
        <a:ln w="12700" cmpd="sng">
          <a:solidFill>
            <a:srgbClr val="D3D4DB"/>
          </a:solidFill>
          <a:headEnd type="none"/>
          <a:tailEnd type="none"/>
        </a:ln>
      </xdr:spPr>
      <xdr:txBody>
        <a:bodyPr vertOverflow="clip" wrap="square" anchor="ctr"/>
        <a:p>
          <a:pPr algn="l">
            <a:defRPr/>
          </a:pPr>
          <a:r>
            <a:rPr lang="en-US" cap="none" sz="1000" b="1" i="0" u="none" baseline="0">
              <a:solidFill>
                <a:srgbClr val="333333"/>
              </a:solidFill>
              <a:latin typeface="Arial"/>
              <a:ea typeface="Arial"/>
              <a:cs typeface="Arial"/>
            </a:rPr>
            <a:t>1. </a:t>
          </a:r>
          <a:r>
            <a:rPr lang="en-US" cap="none" sz="1000" b="0" i="0" u="none" baseline="0">
              <a:solidFill>
                <a:srgbClr val="333333"/>
              </a:solidFill>
              <a:latin typeface="Arial"/>
              <a:ea typeface="Arial"/>
              <a:cs typeface="Arial"/>
            </a:rPr>
            <a:t>Enter CPT codes for applicable procedures (CPT - Codes can be viewed by clicking "CPT - Code Overview")
</a:t>
          </a:r>
          <a:r>
            <a:rPr lang="en-US" cap="none" sz="1000" b="1" i="0" u="none" baseline="0">
              <a:solidFill>
                <a:srgbClr val="333333"/>
              </a:solidFill>
              <a:latin typeface="Arial"/>
              <a:ea typeface="Arial"/>
              <a:cs typeface="Arial"/>
            </a:rPr>
            <a:t>2. </a:t>
          </a:r>
          <a:r>
            <a:rPr lang="en-US" cap="none" sz="1000" b="0" i="0" u="none" baseline="0">
              <a:solidFill>
                <a:srgbClr val="333333"/>
              </a:solidFill>
              <a:latin typeface="Arial"/>
              <a:ea typeface="Arial"/>
              <a:cs typeface="Arial"/>
            </a:rPr>
            <a:t>Enter expected reimbursement per procedure</a:t>
          </a:r>
          <a:r>
            <a:rPr lang="en-US" cap="none" sz="1000" b="1" i="0" u="none" baseline="0">
              <a:solidFill>
                <a:srgbClr val="333333"/>
              </a:solidFill>
              <a:latin typeface="Arial"/>
              <a:ea typeface="Arial"/>
              <a:cs typeface="Arial"/>
            </a:rPr>
            <a:t>
3. </a:t>
          </a:r>
          <a:r>
            <a:rPr lang="en-US" cap="none" sz="1000" b="0" i="0" u="none" baseline="0">
              <a:solidFill>
                <a:srgbClr val="333333"/>
              </a:solidFill>
              <a:latin typeface="Arial"/>
              <a:ea typeface="Arial"/>
              <a:cs typeface="Arial"/>
            </a:rPr>
            <a:t>Enter projected exams per day (the maximum is the total of average exams from the first tab “Exam Volume” you entered in the “Open Input Form”).  
                                                     When Blue Bar turns to "All Exams Distributed", you may click "Apply" to proceed to Overview.</a:t>
          </a:r>
        </a:p>
      </xdr:txBody>
    </xdr:sp>
    <xdr:clientData/>
  </xdr:twoCellAnchor>
  <xdr:twoCellAnchor>
    <xdr:from>
      <xdr:col>11</xdr:col>
      <xdr:colOff>438150</xdr:colOff>
      <xdr:row>4</xdr:row>
      <xdr:rowOff>9525</xdr:rowOff>
    </xdr:from>
    <xdr:to>
      <xdr:col>13</xdr:col>
      <xdr:colOff>828675</xdr:colOff>
      <xdr:row>6</xdr:row>
      <xdr:rowOff>123825</xdr:rowOff>
    </xdr:to>
    <xdr:sp macro="[0]!GotoCPTCode">
      <xdr:nvSpPr>
        <xdr:cNvPr id="3" name="Rectangle 35"/>
        <xdr:cNvSpPr>
          <a:spLocks/>
        </xdr:cNvSpPr>
      </xdr:nvSpPr>
      <xdr:spPr>
        <a:xfrm>
          <a:off x="9496425" y="733425"/>
          <a:ext cx="2066925" cy="476250"/>
        </a:xfrm>
        <a:prstGeom prst="rect">
          <a:avLst/>
        </a:prstGeom>
        <a:solidFill>
          <a:srgbClr val="003366"/>
        </a:solidFill>
        <a:ln w="19050" cmpd="sng">
          <a:solidFill>
            <a:srgbClr val="EBEBF5"/>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CPT - Code Overview</a:t>
          </a:r>
        </a:p>
      </xdr:txBody>
    </xdr:sp>
    <xdr:clientData/>
  </xdr:twoCellAnchor>
  <xdr:twoCellAnchor>
    <xdr:from>
      <xdr:col>11</xdr:col>
      <xdr:colOff>438150</xdr:colOff>
      <xdr:row>1</xdr:row>
      <xdr:rowOff>28575</xdr:rowOff>
    </xdr:from>
    <xdr:to>
      <xdr:col>13</xdr:col>
      <xdr:colOff>828675</xdr:colOff>
      <xdr:row>3</xdr:row>
      <xdr:rowOff>142875</xdr:rowOff>
    </xdr:to>
    <xdr:sp macro="[0]!GotoInstruction">
      <xdr:nvSpPr>
        <xdr:cNvPr id="4" name="Rectangle 36"/>
        <xdr:cNvSpPr>
          <a:spLocks/>
        </xdr:cNvSpPr>
      </xdr:nvSpPr>
      <xdr:spPr>
        <a:xfrm>
          <a:off x="9496425" y="209550"/>
          <a:ext cx="2066925" cy="476250"/>
        </a:xfrm>
        <a:prstGeom prst="rect">
          <a:avLst/>
        </a:prstGeom>
        <a:solidFill>
          <a:srgbClr val="FF9900"/>
        </a:solidFill>
        <a:ln w="19050" cmpd="sng">
          <a:solidFill>
            <a:srgbClr val="EBEBF5"/>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Instructions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17</xdr:row>
      <xdr:rowOff>133350</xdr:rowOff>
    </xdr:from>
    <xdr:to>
      <xdr:col>6</xdr:col>
      <xdr:colOff>409575</xdr:colOff>
      <xdr:row>21</xdr:row>
      <xdr:rowOff>104775</xdr:rowOff>
    </xdr:to>
    <xdr:sp>
      <xdr:nvSpPr>
        <xdr:cNvPr id="1" name="Rectangle 1"/>
        <xdr:cNvSpPr>
          <a:spLocks/>
        </xdr:cNvSpPr>
      </xdr:nvSpPr>
      <xdr:spPr>
        <a:xfrm>
          <a:off x="4686300" y="3238500"/>
          <a:ext cx="1409700" cy="695325"/>
        </a:xfrm>
        <a:prstGeom prst="roundRect">
          <a:avLst/>
        </a:prstGeom>
        <a:solidFill>
          <a:srgbClr val="EBEBF5">
            <a:alpha val="67000"/>
          </a:srgbClr>
        </a:solidFill>
        <a:ln w="12700" cmpd="sng">
          <a:solidFill>
            <a:srgbClr val="333333"/>
          </a:solidFill>
          <a:headEnd type="none"/>
          <a:tailEnd type="none"/>
        </a:ln>
      </xdr:spPr>
      <xdr:txBody>
        <a:bodyPr vertOverflow="clip" wrap="square" anchor="ctr"/>
        <a:p>
          <a:pPr algn="ctr">
            <a:defRPr/>
          </a:pPr>
          <a:r>
            <a:rPr lang="en-US" cap="none" sz="1000" b="1" i="0" u="none" baseline="0">
              <a:solidFill>
                <a:srgbClr val="333333"/>
              </a:solidFill>
              <a:latin typeface="Arial"/>
              <a:ea typeface="Arial"/>
              <a:cs typeface="Arial"/>
            </a:rPr>
            <a:t>Additional Procedures 
can be entered here.</a:t>
          </a:r>
        </a:p>
      </xdr:txBody>
    </xdr:sp>
    <xdr:clientData/>
  </xdr:twoCellAnchor>
  <xdr:twoCellAnchor>
    <xdr:from>
      <xdr:col>4</xdr:col>
      <xdr:colOff>57150</xdr:colOff>
      <xdr:row>17</xdr:row>
      <xdr:rowOff>171450</xdr:rowOff>
    </xdr:from>
    <xdr:to>
      <xdr:col>4</xdr:col>
      <xdr:colOff>342900</xdr:colOff>
      <xdr:row>21</xdr:row>
      <xdr:rowOff>28575</xdr:rowOff>
    </xdr:to>
    <xdr:sp>
      <xdr:nvSpPr>
        <xdr:cNvPr id="2" name="AutoShape 2"/>
        <xdr:cNvSpPr>
          <a:spLocks/>
        </xdr:cNvSpPr>
      </xdr:nvSpPr>
      <xdr:spPr>
        <a:xfrm rot="10800000">
          <a:off x="4371975" y="3276600"/>
          <a:ext cx="285750" cy="581025"/>
        </a:xfrm>
        <a:prstGeom prst="rightArrow">
          <a:avLst/>
        </a:prstGeom>
        <a:gradFill rotWithShape="1">
          <a:gsLst>
            <a:gs pos="0">
              <a:srgbClr val="EBEBF5"/>
            </a:gs>
            <a:gs pos="50000">
              <a:srgbClr val="FFFFFF"/>
            </a:gs>
            <a:gs pos="100000">
              <a:srgbClr val="EBEBF5"/>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29</xdr:row>
      <xdr:rowOff>47625</xdr:rowOff>
    </xdr:from>
    <xdr:to>
      <xdr:col>4</xdr:col>
      <xdr:colOff>28575</xdr:colOff>
      <xdr:row>31</xdr:row>
      <xdr:rowOff>161925</xdr:rowOff>
    </xdr:to>
    <xdr:sp macro="[0]!Gotoexams">
      <xdr:nvSpPr>
        <xdr:cNvPr id="3" name="Rectangle 3"/>
        <xdr:cNvSpPr>
          <a:spLocks/>
        </xdr:cNvSpPr>
      </xdr:nvSpPr>
      <xdr:spPr>
        <a:xfrm>
          <a:off x="219075" y="5334000"/>
          <a:ext cx="4124325" cy="476250"/>
        </a:xfrm>
        <a:prstGeom prst="rect">
          <a:avLst/>
        </a:prstGeom>
        <a:solidFill>
          <a:srgbClr val="003366"/>
        </a:solidFill>
        <a:ln w="19050" cmpd="sng">
          <a:solidFill>
            <a:srgbClr val="EBEBF5"/>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Case Mix Input</a:t>
          </a:r>
        </a:p>
      </xdr:txBody>
    </xdr:sp>
    <xdr:clientData/>
  </xdr:twoCellAnchor>
  <xdr:twoCellAnchor>
    <xdr:from>
      <xdr:col>4</xdr:col>
      <xdr:colOff>390525</xdr:colOff>
      <xdr:row>28</xdr:row>
      <xdr:rowOff>104775</xdr:rowOff>
    </xdr:from>
    <xdr:to>
      <xdr:col>6</xdr:col>
      <xdr:colOff>428625</xdr:colOff>
      <xdr:row>32</xdr:row>
      <xdr:rowOff>66675</xdr:rowOff>
    </xdr:to>
    <xdr:sp>
      <xdr:nvSpPr>
        <xdr:cNvPr id="4" name="Rectangle 4"/>
        <xdr:cNvSpPr>
          <a:spLocks/>
        </xdr:cNvSpPr>
      </xdr:nvSpPr>
      <xdr:spPr>
        <a:xfrm>
          <a:off x="4705350" y="5200650"/>
          <a:ext cx="1409700" cy="695325"/>
        </a:xfrm>
        <a:prstGeom prst="roundRect">
          <a:avLst/>
        </a:prstGeom>
        <a:solidFill>
          <a:srgbClr val="EBEBF5">
            <a:alpha val="67000"/>
          </a:srgbClr>
        </a:solidFill>
        <a:ln w="12700" cmpd="sng">
          <a:solidFill>
            <a:srgbClr val="333333"/>
          </a:solidFill>
          <a:headEnd type="none"/>
          <a:tailEnd type="none"/>
        </a:ln>
      </xdr:spPr>
      <xdr:txBody>
        <a:bodyPr vertOverflow="clip" wrap="square" anchor="ctr"/>
        <a:p>
          <a:pPr algn="ctr">
            <a:defRPr/>
          </a:pPr>
          <a:r>
            <a:rPr lang="en-US" cap="none" sz="1000" b="1" i="0" u="none" baseline="0">
              <a:solidFill>
                <a:srgbClr val="333333"/>
              </a:solidFill>
              <a:latin typeface="Arial"/>
              <a:ea typeface="Arial"/>
              <a:cs typeface="Arial"/>
            </a:rPr>
            <a:t>Go Back to 
Exam Input.</a:t>
          </a:r>
        </a:p>
      </xdr:txBody>
    </xdr:sp>
    <xdr:clientData/>
  </xdr:twoCellAnchor>
  <xdr:twoCellAnchor>
    <xdr:from>
      <xdr:col>4</xdr:col>
      <xdr:colOff>76200</xdr:colOff>
      <xdr:row>28</xdr:row>
      <xdr:rowOff>142875</xdr:rowOff>
    </xdr:from>
    <xdr:to>
      <xdr:col>4</xdr:col>
      <xdr:colOff>361950</xdr:colOff>
      <xdr:row>31</xdr:row>
      <xdr:rowOff>171450</xdr:rowOff>
    </xdr:to>
    <xdr:sp>
      <xdr:nvSpPr>
        <xdr:cNvPr id="5" name="AutoShape 5"/>
        <xdr:cNvSpPr>
          <a:spLocks/>
        </xdr:cNvSpPr>
      </xdr:nvSpPr>
      <xdr:spPr>
        <a:xfrm rot="10800000">
          <a:off x="4391025" y="5238750"/>
          <a:ext cx="285750" cy="581025"/>
        </a:xfrm>
        <a:prstGeom prst="rightArrow">
          <a:avLst/>
        </a:prstGeom>
        <a:gradFill rotWithShape="1">
          <a:gsLst>
            <a:gs pos="0">
              <a:srgbClr val="EBEBF5"/>
            </a:gs>
            <a:gs pos="50000">
              <a:srgbClr val="FFFFFF"/>
            </a:gs>
            <a:gs pos="100000">
              <a:srgbClr val="EBEBF5"/>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323850</xdr:colOff>
      <xdr:row>4</xdr:row>
      <xdr:rowOff>47625</xdr:rowOff>
    </xdr:from>
    <xdr:ext cx="76200" cy="219075"/>
    <xdr:sp macro="[0]!Sheet1.EnterData">
      <xdr:nvSpPr>
        <xdr:cNvPr id="1" name="TextBox 1"/>
        <xdr:cNvSpPr txBox="1">
          <a:spLocks noChangeArrowheads="1"/>
        </xdr:cNvSpPr>
      </xdr:nvSpPr>
      <xdr:spPr>
        <a:xfrm>
          <a:off x="5200650" y="77152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7">
    <tabColor indexed="9"/>
  </sheetPr>
  <dimension ref="A7:P61"/>
  <sheetViews>
    <sheetView showGridLines="0" showRowColHeaders="0" tabSelected="1" zoomScale="115" zoomScaleNormal="115" workbookViewId="0" topLeftCell="A1">
      <selection activeCell="N7" sqref="N7"/>
    </sheetView>
  </sheetViews>
  <sheetFormatPr defaultColWidth="9.00390625" defaultRowHeight="14.25"/>
  <sheetData>
    <row r="2" ht="23.25" customHeight="1"/>
    <row r="7" spans="1:16" ht="23.25" customHeight="1">
      <c r="A7" s="77"/>
      <c r="B7" s="83"/>
      <c r="C7" s="84"/>
      <c r="D7" s="84"/>
      <c r="E7" s="84"/>
      <c r="F7" s="84"/>
      <c r="G7" s="84"/>
      <c r="H7" s="84"/>
      <c r="I7" s="84"/>
      <c r="J7" s="84"/>
      <c r="K7" s="84"/>
      <c r="L7" s="69"/>
      <c r="M7" s="69"/>
      <c r="N7" s="69"/>
      <c r="O7" s="69"/>
      <c r="P7" s="69"/>
    </row>
    <row r="8" spans="1:16" ht="15">
      <c r="A8" s="84"/>
      <c r="B8" s="83"/>
      <c r="C8" s="84"/>
      <c r="D8" s="84"/>
      <c r="E8" s="84"/>
      <c r="F8" s="84"/>
      <c r="G8" s="84"/>
      <c r="H8" s="84"/>
      <c r="I8" s="84"/>
      <c r="J8" s="84"/>
      <c r="K8" s="84"/>
      <c r="L8" s="69"/>
      <c r="M8" s="69"/>
      <c r="N8" s="69"/>
      <c r="O8" s="69"/>
      <c r="P8" s="69"/>
    </row>
    <row r="9" spans="1:16" ht="15">
      <c r="A9" s="84"/>
      <c r="B9" s="85" t="s">
        <v>155</v>
      </c>
      <c r="C9" s="84"/>
      <c r="D9" s="84"/>
      <c r="E9" s="84"/>
      <c r="F9" s="84"/>
      <c r="G9" s="84"/>
      <c r="H9" s="84"/>
      <c r="I9" s="84"/>
      <c r="J9" s="84"/>
      <c r="K9" s="84"/>
      <c r="L9" s="69"/>
      <c r="M9" s="69"/>
      <c r="N9" s="69"/>
      <c r="O9" s="69"/>
      <c r="P9" s="69"/>
    </row>
    <row r="10" spans="1:16" ht="15">
      <c r="A10" s="84"/>
      <c r="B10" s="88" t="s">
        <v>173</v>
      </c>
      <c r="C10" s="84"/>
      <c r="D10" s="84"/>
      <c r="E10" s="84"/>
      <c r="F10" s="84"/>
      <c r="G10" s="84"/>
      <c r="H10" s="84"/>
      <c r="I10" s="84"/>
      <c r="J10" s="84"/>
      <c r="K10" s="84"/>
      <c r="L10" s="69"/>
      <c r="M10" s="69"/>
      <c r="N10" s="69"/>
      <c r="O10" s="69"/>
      <c r="P10" s="69"/>
    </row>
    <row r="11" spans="1:16" ht="5.25" customHeight="1">
      <c r="A11" s="84"/>
      <c r="B11" s="85"/>
      <c r="C11" s="84"/>
      <c r="D11" s="84"/>
      <c r="E11" s="84"/>
      <c r="F11" s="84"/>
      <c r="G11" s="84"/>
      <c r="H11" s="84"/>
      <c r="I11" s="84"/>
      <c r="J11" s="84"/>
      <c r="K11" s="84"/>
      <c r="L11" s="69"/>
      <c r="M11" s="69"/>
      <c r="N11" s="69"/>
      <c r="O11" s="69"/>
      <c r="P11" s="69"/>
    </row>
    <row r="12" spans="1:16" ht="15">
      <c r="A12" s="84"/>
      <c r="B12" s="86" t="s">
        <v>156</v>
      </c>
      <c r="C12" s="84"/>
      <c r="D12" s="84"/>
      <c r="E12" s="84"/>
      <c r="F12" s="84"/>
      <c r="G12" s="84"/>
      <c r="H12" s="84"/>
      <c r="I12" s="84"/>
      <c r="J12" s="84"/>
      <c r="K12" s="84"/>
      <c r="L12" s="69"/>
      <c r="M12" s="70"/>
      <c r="N12" s="69"/>
      <c r="O12" s="69"/>
      <c r="P12" s="69"/>
    </row>
    <row r="13" spans="1:16" ht="15">
      <c r="A13" s="84"/>
      <c r="B13" s="87" t="s">
        <v>151</v>
      </c>
      <c r="C13" s="84"/>
      <c r="D13" s="84"/>
      <c r="E13" s="84"/>
      <c r="F13" s="84"/>
      <c r="G13" s="84"/>
      <c r="H13" s="84"/>
      <c r="I13" s="84"/>
      <c r="J13" s="84"/>
      <c r="K13" s="84"/>
      <c r="L13" s="69"/>
      <c r="M13" s="70"/>
      <c r="N13" s="69"/>
      <c r="O13" s="69"/>
      <c r="P13" s="69"/>
    </row>
    <row r="14" spans="1:16" ht="14.25">
      <c r="A14" s="84"/>
      <c r="B14" s="87" t="s">
        <v>132</v>
      </c>
      <c r="C14" s="84"/>
      <c r="D14" s="84"/>
      <c r="E14" s="84"/>
      <c r="F14" s="84"/>
      <c r="G14" s="84"/>
      <c r="H14" s="84"/>
      <c r="I14" s="84"/>
      <c r="J14" s="84"/>
      <c r="K14" s="84"/>
      <c r="L14" s="69"/>
      <c r="M14" s="72"/>
      <c r="N14" s="69"/>
      <c r="O14" s="69"/>
      <c r="P14" s="69"/>
    </row>
    <row r="15" spans="1:16" ht="14.25">
      <c r="A15" s="84"/>
      <c r="B15" s="87" t="s">
        <v>152</v>
      </c>
      <c r="C15" s="84"/>
      <c r="D15" s="84"/>
      <c r="E15" s="84"/>
      <c r="F15" s="84"/>
      <c r="G15" s="84"/>
      <c r="H15" s="84"/>
      <c r="I15" s="84"/>
      <c r="J15" s="84"/>
      <c r="K15" s="84"/>
      <c r="L15" s="69"/>
      <c r="M15" s="72"/>
      <c r="N15" s="69"/>
      <c r="O15" s="69"/>
      <c r="P15" s="69"/>
    </row>
    <row r="16" spans="1:16" ht="15">
      <c r="A16" s="84"/>
      <c r="B16" s="86" t="s">
        <v>157</v>
      </c>
      <c r="C16" s="84"/>
      <c r="D16" s="84"/>
      <c r="E16" s="84"/>
      <c r="F16" s="84"/>
      <c r="G16" s="84"/>
      <c r="H16" s="84"/>
      <c r="I16" s="84"/>
      <c r="J16" s="84"/>
      <c r="K16" s="84"/>
      <c r="L16" s="69"/>
      <c r="M16" s="70"/>
      <c r="N16" s="69"/>
      <c r="O16" s="69"/>
      <c r="P16" s="69"/>
    </row>
    <row r="17" spans="1:16" ht="15">
      <c r="A17" s="84"/>
      <c r="B17" s="87" t="s">
        <v>133</v>
      </c>
      <c r="C17" s="84"/>
      <c r="D17" s="84"/>
      <c r="E17" s="84"/>
      <c r="F17" s="84"/>
      <c r="G17" s="84"/>
      <c r="H17" s="84"/>
      <c r="I17" s="84"/>
      <c r="J17" s="84"/>
      <c r="K17" s="84"/>
      <c r="L17" s="69"/>
      <c r="M17" s="71"/>
      <c r="N17" s="69"/>
      <c r="O17" s="69"/>
      <c r="P17" s="69"/>
    </row>
    <row r="18" spans="1:16" ht="15">
      <c r="A18" s="84"/>
      <c r="B18" s="87" t="s">
        <v>134</v>
      </c>
      <c r="C18" s="84"/>
      <c r="D18" s="84"/>
      <c r="E18" s="84"/>
      <c r="F18" s="84"/>
      <c r="G18" s="84"/>
      <c r="H18" s="84"/>
      <c r="I18" s="84"/>
      <c r="J18" s="84"/>
      <c r="K18" s="84"/>
      <c r="L18" s="69"/>
      <c r="M18" s="71"/>
      <c r="N18" s="69"/>
      <c r="O18" s="69"/>
      <c r="P18" s="69"/>
    </row>
    <row r="19" spans="1:16" ht="14.25">
      <c r="A19" s="84"/>
      <c r="B19" s="87" t="s">
        <v>135</v>
      </c>
      <c r="C19" s="84"/>
      <c r="D19" s="84"/>
      <c r="E19" s="84"/>
      <c r="F19" s="84"/>
      <c r="G19" s="84"/>
      <c r="H19" s="84"/>
      <c r="I19" s="84"/>
      <c r="J19" s="84"/>
      <c r="K19" s="84"/>
      <c r="L19" s="69"/>
      <c r="M19" s="73"/>
      <c r="N19" s="69"/>
      <c r="O19" s="69"/>
      <c r="P19" s="69"/>
    </row>
    <row r="20" spans="1:16" ht="15">
      <c r="A20" s="84"/>
      <c r="B20" s="86" t="s">
        <v>174</v>
      </c>
      <c r="C20" s="84"/>
      <c r="D20" s="84"/>
      <c r="E20" s="84"/>
      <c r="F20" s="84"/>
      <c r="G20" s="84"/>
      <c r="H20" s="84"/>
      <c r="I20" s="84"/>
      <c r="J20" s="84"/>
      <c r="K20" s="84"/>
      <c r="L20" s="69"/>
      <c r="M20" s="73"/>
      <c r="N20" s="69"/>
      <c r="O20" s="69"/>
      <c r="P20" s="69"/>
    </row>
    <row r="21" spans="1:16" ht="14.25">
      <c r="A21" s="84"/>
      <c r="B21" s="87" t="s">
        <v>136</v>
      </c>
      <c r="C21" s="84"/>
      <c r="D21" s="84"/>
      <c r="E21" s="84"/>
      <c r="F21" s="84"/>
      <c r="G21" s="84"/>
      <c r="H21" s="84"/>
      <c r="I21" s="84"/>
      <c r="J21" s="84"/>
      <c r="K21" s="84"/>
      <c r="L21" s="69"/>
      <c r="M21" s="73"/>
      <c r="N21" s="69"/>
      <c r="O21" s="69"/>
      <c r="P21" s="69"/>
    </row>
    <row r="22" spans="1:16" ht="15">
      <c r="A22" s="84"/>
      <c r="B22" s="87" t="s">
        <v>137</v>
      </c>
      <c r="C22" s="84"/>
      <c r="D22" s="84"/>
      <c r="E22" s="84"/>
      <c r="F22" s="84"/>
      <c r="G22" s="84"/>
      <c r="H22" s="84"/>
      <c r="I22" s="84"/>
      <c r="J22" s="84"/>
      <c r="K22" s="84"/>
      <c r="L22" s="69"/>
      <c r="M22" s="71"/>
      <c r="N22" s="69"/>
      <c r="O22" s="69"/>
      <c r="P22" s="69"/>
    </row>
    <row r="23" spans="1:16" ht="15">
      <c r="A23" s="84"/>
      <c r="B23" s="86" t="s">
        <v>158</v>
      </c>
      <c r="C23" s="84"/>
      <c r="D23" s="84"/>
      <c r="E23" s="84"/>
      <c r="F23" s="84"/>
      <c r="G23" s="84"/>
      <c r="H23" s="84"/>
      <c r="I23" s="84"/>
      <c r="J23" s="84"/>
      <c r="K23" s="84"/>
      <c r="L23" s="69"/>
      <c r="M23" s="73"/>
      <c r="N23" s="69"/>
      <c r="O23" s="69"/>
      <c r="P23" s="69"/>
    </row>
    <row r="24" spans="1:16" ht="14.25">
      <c r="A24" s="84"/>
      <c r="B24" s="87" t="s">
        <v>138</v>
      </c>
      <c r="C24" s="84"/>
      <c r="D24" s="84"/>
      <c r="E24" s="84"/>
      <c r="F24" s="84"/>
      <c r="G24" s="84"/>
      <c r="H24" s="84"/>
      <c r="I24" s="84"/>
      <c r="J24" s="84"/>
      <c r="K24" s="84"/>
      <c r="L24" s="69"/>
      <c r="M24" s="73"/>
      <c r="N24" s="69"/>
      <c r="O24" s="69"/>
      <c r="P24" s="69"/>
    </row>
    <row r="25" spans="1:16" ht="14.25">
      <c r="A25" s="84"/>
      <c r="B25" s="87" t="s">
        <v>139</v>
      </c>
      <c r="C25" s="84"/>
      <c r="D25" s="84"/>
      <c r="E25" s="84"/>
      <c r="F25" s="84"/>
      <c r="G25" s="84"/>
      <c r="H25" s="84"/>
      <c r="I25" s="84"/>
      <c r="J25" s="84"/>
      <c r="K25" s="84"/>
      <c r="L25" s="69"/>
      <c r="M25" s="73"/>
      <c r="N25" s="69"/>
      <c r="O25" s="69"/>
      <c r="P25" s="69"/>
    </row>
    <row r="26" spans="1:16" ht="15">
      <c r="A26" s="84"/>
      <c r="B26" s="87" t="s">
        <v>140</v>
      </c>
      <c r="C26" s="84"/>
      <c r="D26" s="84"/>
      <c r="E26" s="84"/>
      <c r="F26" s="84"/>
      <c r="G26" s="84"/>
      <c r="H26" s="84"/>
      <c r="I26" s="84"/>
      <c r="J26" s="84"/>
      <c r="K26" s="84"/>
      <c r="L26" s="69"/>
      <c r="M26" s="71"/>
      <c r="N26" s="69"/>
      <c r="O26" s="69"/>
      <c r="P26" s="69"/>
    </row>
    <row r="27" spans="1:16" ht="15">
      <c r="A27" s="84"/>
      <c r="B27" s="86" t="s">
        <v>159</v>
      </c>
      <c r="C27" s="84"/>
      <c r="D27" s="84"/>
      <c r="E27" s="84"/>
      <c r="F27" s="84"/>
      <c r="G27" s="84"/>
      <c r="H27" s="84"/>
      <c r="I27" s="84"/>
      <c r="J27" s="84"/>
      <c r="K27" s="84"/>
      <c r="L27" s="69"/>
      <c r="M27" s="73"/>
      <c r="N27" s="69"/>
      <c r="O27" s="69"/>
      <c r="P27" s="69"/>
    </row>
    <row r="28" spans="1:16" ht="14.25">
      <c r="A28" s="84"/>
      <c r="B28" s="87" t="s">
        <v>141</v>
      </c>
      <c r="C28" s="84"/>
      <c r="D28" s="84"/>
      <c r="E28" s="84"/>
      <c r="F28" s="84"/>
      <c r="G28" s="84"/>
      <c r="H28" s="84"/>
      <c r="I28" s="84"/>
      <c r="J28" s="84"/>
      <c r="K28" s="84"/>
      <c r="L28" s="69"/>
      <c r="M28" s="73"/>
      <c r="N28" s="69"/>
      <c r="O28" s="69"/>
      <c r="P28" s="69"/>
    </row>
    <row r="29" spans="1:16" ht="15">
      <c r="A29" s="84"/>
      <c r="B29" s="87" t="s">
        <v>153</v>
      </c>
      <c r="C29" s="84"/>
      <c r="D29" s="84"/>
      <c r="E29" s="84"/>
      <c r="F29" s="84"/>
      <c r="G29" s="84"/>
      <c r="H29" s="84"/>
      <c r="I29" s="84"/>
      <c r="J29" s="84"/>
      <c r="K29" s="84"/>
      <c r="L29" s="69"/>
      <c r="M29" s="71"/>
      <c r="N29" s="69"/>
      <c r="O29" s="69"/>
      <c r="P29" s="69"/>
    </row>
    <row r="30" spans="1:16" ht="5.25" customHeight="1">
      <c r="A30" s="84"/>
      <c r="B30" s="85"/>
      <c r="C30" s="84"/>
      <c r="D30" s="84"/>
      <c r="E30" s="84"/>
      <c r="F30" s="84"/>
      <c r="G30" s="84"/>
      <c r="H30" s="84"/>
      <c r="I30" s="84"/>
      <c r="J30" s="84"/>
      <c r="K30" s="84"/>
      <c r="L30" s="69"/>
      <c r="M30" s="69"/>
      <c r="N30" s="69"/>
      <c r="O30" s="69"/>
      <c r="P30" s="69"/>
    </row>
    <row r="31" spans="1:16" ht="15">
      <c r="A31" s="84"/>
      <c r="B31" s="89" t="s">
        <v>175</v>
      </c>
      <c r="C31" s="84"/>
      <c r="D31" s="84"/>
      <c r="E31" s="84"/>
      <c r="F31" s="84"/>
      <c r="G31" s="84"/>
      <c r="H31" s="84"/>
      <c r="I31" s="84"/>
      <c r="J31" s="84"/>
      <c r="K31" s="84"/>
      <c r="L31" s="69"/>
      <c r="M31" s="71"/>
      <c r="N31" s="69"/>
      <c r="O31" s="69"/>
      <c r="P31" s="69"/>
    </row>
    <row r="32" spans="1:16" ht="21" customHeight="1">
      <c r="A32" s="84"/>
      <c r="B32" s="87"/>
      <c r="C32" s="84"/>
      <c r="D32" s="84"/>
      <c r="E32" s="84"/>
      <c r="F32" s="84"/>
      <c r="G32" s="84"/>
      <c r="H32" s="84"/>
      <c r="I32" s="84"/>
      <c r="J32" s="84"/>
      <c r="K32" s="84"/>
      <c r="L32" s="79"/>
      <c r="M32" s="71"/>
      <c r="N32" s="69"/>
      <c r="O32" s="69"/>
      <c r="P32" s="69"/>
    </row>
    <row r="33" spans="1:16" ht="15">
      <c r="A33" s="79"/>
      <c r="B33" s="76"/>
      <c r="C33" s="79"/>
      <c r="D33" s="79"/>
      <c r="E33" s="79"/>
      <c r="F33" s="79"/>
      <c r="G33" s="79"/>
      <c r="H33" s="79"/>
      <c r="I33" s="79"/>
      <c r="J33" s="79"/>
      <c r="K33" s="79"/>
      <c r="L33" s="79"/>
      <c r="M33" s="71"/>
      <c r="N33" s="69"/>
      <c r="O33" s="69"/>
      <c r="P33" s="69"/>
    </row>
    <row r="34" spans="1:16" ht="15">
      <c r="A34" s="79"/>
      <c r="B34" s="80" t="s">
        <v>160</v>
      </c>
      <c r="C34" s="79"/>
      <c r="D34" s="79"/>
      <c r="E34" s="79"/>
      <c r="F34" s="79"/>
      <c r="G34" s="79"/>
      <c r="H34" s="79"/>
      <c r="I34" s="79"/>
      <c r="J34" s="79"/>
      <c r="K34" s="79"/>
      <c r="L34" s="79"/>
      <c r="M34" s="73"/>
      <c r="N34" s="69"/>
      <c r="O34" s="69"/>
      <c r="P34" s="69"/>
    </row>
    <row r="35" spans="1:16" ht="14.25">
      <c r="A35" s="79"/>
      <c r="B35" s="76" t="s">
        <v>142</v>
      </c>
      <c r="C35" s="79"/>
      <c r="D35" s="79"/>
      <c r="E35" s="79"/>
      <c r="F35" s="79"/>
      <c r="G35" s="79"/>
      <c r="H35" s="79"/>
      <c r="I35" s="79"/>
      <c r="J35" s="79"/>
      <c r="K35" s="79"/>
      <c r="L35" s="79"/>
      <c r="M35" s="73"/>
      <c r="N35" s="69"/>
      <c r="O35" s="69"/>
      <c r="P35" s="69"/>
    </row>
    <row r="36" spans="1:16" ht="14.25">
      <c r="A36" s="79"/>
      <c r="B36" s="76" t="s">
        <v>143</v>
      </c>
      <c r="C36" s="79"/>
      <c r="D36" s="79"/>
      <c r="E36" s="79"/>
      <c r="F36" s="79"/>
      <c r="G36" s="79"/>
      <c r="H36" s="79"/>
      <c r="I36" s="79"/>
      <c r="J36" s="79"/>
      <c r="K36" s="79"/>
      <c r="L36" s="79"/>
      <c r="M36" s="73"/>
      <c r="N36" s="69"/>
      <c r="O36" s="69"/>
      <c r="P36" s="69"/>
    </row>
    <row r="37" spans="1:16" ht="15">
      <c r="A37" s="79"/>
      <c r="B37" s="76" t="s">
        <v>163</v>
      </c>
      <c r="C37" s="79"/>
      <c r="D37" s="79"/>
      <c r="E37" s="79"/>
      <c r="F37" s="79"/>
      <c r="G37" s="79"/>
      <c r="H37" s="79"/>
      <c r="I37" s="79"/>
      <c r="J37" s="79"/>
      <c r="K37" s="79"/>
      <c r="L37" s="79"/>
      <c r="M37" s="71"/>
      <c r="N37" s="69"/>
      <c r="O37" s="69"/>
      <c r="P37" s="69"/>
    </row>
    <row r="38" spans="1:16" ht="15">
      <c r="A38" s="79"/>
      <c r="B38" s="82" t="s">
        <v>161</v>
      </c>
      <c r="C38" s="79"/>
      <c r="D38" s="79"/>
      <c r="E38" s="79"/>
      <c r="F38" s="79"/>
      <c r="G38" s="79"/>
      <c r="H38" s="79"/>
      <c r="I38" s="79"/>
      <c r="J38" s="79"/>
      <c r="K38" s="79"/>
      <c r="L38" s="79"/>
      <c r="M38" s="71"/>
      <c r="N38" s="69"/>
      <c r="O38" s="69"/>
      <c r="P38" s="69"/>
    </row>
    <row r="39" spans="1:16" ht="15">
      <c r="A39" s="79"/>
      <c r="B39" s="82" t="s">
        <v>162</v>
      </c>
      <c r="C39" s="79"/>
      <c r="D39" s="79"/>
      <c r="E39" s="79"/>
      <c r="F39" s="79"/>
      <c r="G39" s="79"/>
      <c r="H39" s="79"/>
      <c r="I39" s="79"/>
      <c r="J39" s="79"/>
      <c r="K39" s="79"/>
      <c r="L39" s="79"/>
      <c r="M39" s="71"/>
      <c r="N39" s="69"/>
      <c r="O39" s="69"/>
      <c r="P39" s="69"/>
    </row>
    <row r="40" spans="1:16" ht="15">
      <c r="A40" s="79"/>
      <c r="B40" s="78" t="s">
        <v>169</v>
      </c>
      <c r="C40" s="79"/>
      <c r="D40" s="79"/>
      <c r="E40" s="79"/>
      <c r="F40" s="79"/>
      <c r="G40" s="79"/>
      <c r="H40" s="79"/>
      <c r="I40" s="79"/>
      <c r="J40" s="79"/>
      <c r="K40" s="79"/>
      <c r="L40" s="79"/>
      <c r="M40" s="71"/>
      <c r="N40" s="69"/>
      <c r="O40" s="69"/>
      <c r="P40" s="69"/>
    </row>
    <row r="41" spans="1:16" ht="15">
      <c r="A41" s="79"/>
      <c r="B41" s="89" t="s">
        <v>176</v>
      </c>
      <c r="C41" s="79"/>
      <c r="D41" s="79"/>
      <c r="E41" s="79"/>
      <c r="F41" s="79"/>
      <c r="G41" s="79"/>
      <c r="H41" s="79"/>
      <c r="I41" s="79"/>
      <c r="J41" s="79"/>
      <c r="K41" s="79"/>
      <c r="L41" s="79"/>
      <c r="M41" s="73"/>
      <c r="N41" s="69"/>
      <c r="O41" s="69"/>
      <c r="P41" s="69"/>
    </row>
    <row r="42" spans="1:16" ht="15.75" customHeight="1">
      <c r="A42" s="79"/>
      <c r="B42" s="78"/>
      <c r="C42" s="79"/>
      <c r="D42" s="79"/>
      <c r="E42" s="79"/>
      <c r="F42" s="79"/>
      <c r="G42" s="79"/>
      <c r="H42" s="79"/>
      <c r="I42" s="79"/>
      <c r="J42" s="79"/>
      <c r="K42" s="79"/>
      <c r="L42" s="79"/>
      <c r="M42" s="73"/>
      <c r="N42" s="69"/>
      <c r="O42" s="69"/>
      <c r="P42" s="69"/>
    </row>
    <row r="43" spans="1:16" ht="14.25">
      <c r="A43" s="77"/>
      <c r="B43" s="78"/>
      <c r="C43" s="79"/>
      <c r="D43" s="79"/>
      <c r="E43" s="79"/>
      <c r="F43" s="79"/>
      <c r="G43" s="79"/>
      <c r="H43" s="79"/>
      <c r="I43" s="79"/>
      <c r="J43" s="79"/>
      <c r="K43" s="79"/>
      <c r="L43" s="79"/>
      <c r="M43" s="73"/>
      <c r="N43" s="69"/>
      <c r="O43" s="69"/>
      <c r="P43" s="69"/>
    </row>
    <row r="44" spans="1:16" ht="15">
      <c r="A44" s="79"/>
      <c r="B44" s="80" t="s">
        <v>170</v>
      </c>
      <c r="C44" s="79"/>
      <c r="D44" s="79"/>
      <c r="E44" s="79"/>
      <c r="F44" s="79"/>
      <c r="G44" s="79"/>
      <c r="H44" s="79"/>
      <c r="I44" s="79"/>
      <c r="J44" s="79"/>
      <c r="K44" s="79"/>
      <c r="L44" s="79"/>
      <c r="M44" s="73"/>
      <c r="N44" s="69"/>
      <c r="O44" s="69"/>
      <c r="P44" s="69"/>
    </row>
    <row r="45" spans="1:16" ht="15">
      <c r="A45" s="79"/>
      <c r="B45" s="76" t="s">
        <v>144</v>
      </c>
      <c r="C45" s="79"/>
      <c r="D45" s="79"/>
      <c r="E45" s="79"/>
      <c r="F45" s="79"/>
      <c r="G45" s="79"/>
      <c r="H45" s="79"/>
      <c r="I45" s="79"/>
      <c r="J45" s="79"/>
      <c r="K45" s="79"/>
      <c r="L45" s="79"/>
      <c r="M45" s="71"/>
      <c r="N45" s="69"/>
      <c r="O45" s="69"/>
      <c r="P45" s="69"/>
    </row>
    <row r="46" spans="1:16" ht="14.25">
      <c r="A46" s="79"/>
      <c r="B46" s="76" t="s">
        <v>145</v>
      </c>
      <c r="C46" s="81"/>
      <c r="D46" s="79"/>
      <c r="E46" s="79"/>
      <c r="F46" s="79"/>
      <c r="G46" s="79"/>
      <c r="H46" s="79"/>
      <c r="I46" s="79"/>
      <c r="J46" s="79"/>
      <c r="K46" s="79"/>
      <c r="L46" s="79"/>
      <c r="M46" s="73"/>
      <c r="N46" s="69"/>
      <c r="O46" s="69"/>
      <c r="P46" s="69"/>
    </row>
    <row r="47" spans="1:16" ht="14.25">
      <c r="A47" s="79"/>
      <c r="B47" s="76" t="s">
        <v>146</v>
      </c>
      <c r="C47" s="79"/>
      <c r="D47" s="79"/>
      <c r="E47" s="79"/>
      <c r="F47" s="79"/>
      <c r="G47" s="79"/>
      <c r="H47" s="79"/>
      <c r="I47" s="79"/>
      <c r="J47" s="79"/>
      <c r="K47" s="79"/>
      <c r="L47" s="79"/>
      <c r="M47" s="73"/>
      <c r="N47" s="69"/>
      <c r="O47" s="69"/>
      <c r="P47" s="69"/>
    </row>
    <row r="48" spans="1:16" ht="14.25">
      <c r="A48" s="79"/>
      <c r="B48" s="76" t="s">
        <v>147</v>
      </c>
      <c r="C48" s="79"/>
      <c r="D48" s="79"/>
      <c r="E48" s="79"/>
      <c r="F48" s="79"/>
      <c r="G48" s="79"/>
      <c r="H48" s="79"/>
      <c r="I48" s="79"/>
      <c r="J48" s="79"/>
      <c r="K48" s="79"/>
      <c r="L48" s="79"/>
      <c r="M48" s="73"/>
      <c r="N48" s="69"/>
      <c r="O48" s="69"/>
      <c r="P48" s="69"/>
    </row>
    <row r="49" spans="1:16" ht="14.25">
      <c r="A49" s="79"/>
      <c r="B49" s="76" t="s">
        <v>148</v>
      </c>
      <c r="C49" s="79"/>
      <c r="D49" s="79"/>
      <c r="E49" s="79"/>
      <c r="F49" s="79"/>
      <c r="G49" s="79"/>
      <c r="H49" s="79"/>
      <c r="I49" s="79"/>
      <c r="J49" s="79"/>
      <c r="K49" s="79"/>
      <c r="L49" s="79"/>
      <c r="M49" s="74"/>
      <c r="N49" s="69"/>
      <c r="O49" s="69"/>
      <c r="P49" s="69"/>
    </row>
    <row r="50" spans="1:16" ht="15">
      <c r="A50" s="79"/>
      <c r="B50" s="76" t="s">
        <v>149</v>
      </c>
      <c r="C50" s="79"/>
      <c r="D50" s="79"/>
      <c r="E50" s="79"/>
      <c r="F50" s="79"/>
      <c r="G50" s="79"/>
      <c r="H50" s="79"/>
      <c r="I50" s="79"/>
      <c r="J50" s="79"/>
      <c r="K50" s="79"/>
      <c r="L50" s="79"/>
      <c r="M50" s="71"/>
      <c r="N50" s="69"/>
      <c r="O50" s="69"/>
      <c r="P50" s="69"/>
    </row>
    <row r="51" spans="1:16" ht="15">
      <c r="A51" s="79"/>
      <c r="B51" s="90" t="s">
        <v>171</v>
      </c>
      <c r="C51" s="104"/>
      <c r="D51" s="104"/>
      <c r="E51" s="104"/>
      <c r="F51" s="104"/>
      <c r="G51" s="104"/>
      <c r="H51" s="104"/>
      <c r="I51" s="104"/>
      <c r="J51" s="104"/>
      <c r="K51" s="79"/>
      <c r="L51" s="79"/>
      <c r="M51" s="73"/>
      <c r="N51" s="69"/>
      <c r="O51" s="69"/>
      <c r="P51" s="69"/>
    </row>
    <row r="52" spans="1:16" ht="15">
      <c r="A52" s="79"/>
      <c r="B52" s="105" t="s">
        <v>150</v>
      </c>
      <c r="C52" s="104"/>
      <c r="D52" s="104"/>
      <c r="E52" s="104"/>
      <c r="F52" s="104"/>
      <c r="G52" s="104"/>
      <c r="H52" s="104"/>
      <c r="I52" s="104"/>
      <c r="J52" s="104"/>
      <c r="K52" s="79"/>
      <c r="L52" s="79"/>
      <c r="M52" s="73"/>
      <c r="N52" s="69"/>
      <c r="O52" s="69"/>
      <c r="P52" s="69"/>
    </row>
    <row r="53" spans="1:16" ht="15">
      <c r="A53" s="79"/>
      <c r="B53" s="80" t="s">
        <v>172</v>
      </c>
      <c r="C53" s="79"/>
      <c r="D53" s="79"/>
      <c r="E53" s="79"/>
      <c r="F53" s="79"/>
      <c r="G53" s="79"/>
      <c r="H53" s="79"/>
      <c r="I53" s="79"/>
      <c r="J53" s="79"/>
      <c r="K53" s="79"/>
      <c r="L53" s="79"/>
      <c r="M53" s="73"/>
      <c r="N53" s="69"/>
      <c r="O53" s="69"/>
      <c r="P53" s="69"/>
    </row>
    <row r="54" spans="1:16" ht="14.25">
      <c r="A54" s="79"/>
      <c r="B54" s="76" t="s">
        <v>164</v>
      </c>
      <c r="C54" s="79"/>
      <c r="D54" s="79"/>
      <c r="E54" s="79"/>
      <c r="F54" s="79"/>
      <c r="G54" s="79"/>
      <c r="H54" s="79"/>
      <c r="I54" s="79"/>
      <c r="J54" s="79"/>
      <c r="K54" s="79"/>
      <c r="L54" s="79"/>
      <c r="M54" s="73"/>
      <c r="N54" s="69"/>
      <c r="O54" s="69"/>
      <c r="P54" s="69"/>
    </row>
    <row r="55" spans="1:16" ht="14.25">
      <c r="A55" s="79"/>
      <c r="B55" s="76" t="s">
        <v>166</v>
      </c>
      <c r="C55" s="79"/>
      <c r="D55" s="79"/>
      <c r="E55" s="79"/>
      <c r="F55" s="79"/>
      <c r="G55" s="79"/>
      <c r="H55" s="79"/>
      <c r="I55" s="79"/>
      <c r="J55" s="79"/>
      <c r="K55" s="79"/>
      <c r="L55" s="79"/>
      <c r="M55" s="73"/>
      <c r="N55" s="69"/>
      <c r="O55" s="69"/>
      <c r="P55" s="69"/>
    </row>
    <row r="56" spans="1:16" ht="14.25">
      <c r="A56" s="79"/>
      <c r="B56" s="76" t="s">
        <v>165</v>
      </c>
      <c r="C56" s="79"/>
      <c r="D56" s="79"/>
      <c r="E56" s="79"/>
      <c r="F56" s="79"/>
      <c r="G56" s="79"/>
      <c r="H56" s="79"/>
      <c r="I56" s="79"/>
      <c r="J56" s="79"/>
      <c r="K56" s="79"/>
      <c r="L56" s="79"/>
      <c r="M56" s="73"/>
      <c r="N56" s="69"/>
      <c r="O56" s="69"/>
      <c r="P56" s="69"/>
    </row>
    <row r="57" spans="1:16" ht="5.25" customHeight="1">
      <c r="A57" s="69"/>
      <c r="B57" s="69"/>
      <c r="C57" s="69"/>
      <c r="D57" s="69"/>
      <c r="E57" s="69"/>
      <c r="F57" s="69"/>
      <c r="G57" s="69"/>
      <c r="H57" s="69"/>
      <c r="I57" s="69"/>
      <c r="J57" s="69"/>
      <c r="K57" s="69"/>
      <c r="L57" s="69"/>
      <c r="M57" s="73"/>
      <c r="N57" s="69"/>
      <c r="O57" s="69"/>
      <c r="P57" s="69"/>
    </row>
    <row r="58" spans="3:16" ht="15">
      <c r="C58" s="69"/>
      <c r="D58" s="69"/>
      <c r="E58" s="69"/>
      <c r="F58" s="69"/>
      <c r="G58" s="69"/>
      <c r="H58" s="69"/>
      <c r="I58" s="69"/>
      <c r="J58" s="69"/>
      <c r="K58" s="69"/>
      <c r="L58" s="69"/>
      <c r="M58" s="71"/>
      <c r="N58" s="69"/>
      <c r="O58" s="69"/>
      <c r="P58" s="69"/>
    </row>
    <row r="59" ht="15">
      <c r="M59" s="68"/>
    </row>
    <row r="60" ht="15">
      <c r="M60" s="67"/>
    </row>
    <row r="61" spans="1:13" ht="15">
      <c r="A61" s="75" t="s">
        <v>154</v>
      </c>
      <c r="M61" s="67"/>
    </row>
  </sheetData>
  <sheetProtection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tabColor indexed="43"/>
  </sheetPr>
  <dimension ref="A10:H90"/>
  <sheetViews>
    <sheetView showGridLines="0" showRowColHeaders="0" zoomScaleSheetLayoutView="115" workbookViewId="0" topLeftCell="B1">
      <pane ySplit="8" topLeftCell="BM27" activePane="bottomLeft" state="frozen"/>
      <selection pane="topLeft" activeCell="B1" sqref="B1"/>
      <selection pane="bottomLeft" activeCell="H21" sqref="H21"/>
    </sheetView>
  </sheetViews>
  <sheetFormatPr defaultColWidth="9.00390625" defaultRowHeight="14.25" outlineLevelCol="1"/>
  <cols>
    <col min="1" max="1" width="7.875" style="0" hidden="1" customWidth="1" outlineLevel="1"/>
    <col min="2" max="2" width="3.25390625" style="0" customWidth="1" collapsed="1"/>
    <col min="3" max="3" width="35.00390625" style="0" customWidth="1"/>
    <col min="4" max="8" width="15.50390625" style="0" customWidth="1"/>
    <col min="11" max="12" width="0" style="0" hidden="1" customWidth="1"/>
    <col min="17" max="20" width="0" style="0" hidden="1" customWidth="1"/>
  </cols>
  <sheetData>
    <row r="9" ht="18.75" customHeight="1"/>
    <row r="10" spans="3:8" ht="18.75" customHeight="1" thickBot="1">
      <c r="C10" s="109" t="s">
        <v>15</v>
      </c>
      <c r="D10" s="110"/>
      <c r="E10" s="110"/>
      <c r="F10" s="110"/>
      <c r="G10" s="110"/>
      <c r="H10" s="111"/>
    </row>
    <row r="11" spans="2:8" ht="17.25" customHeight="1" thickTop="1">
      <c r="B11" s="25"/>
      <c r="D11" s="26" t="s">
        <v>30</v>
      </c>
      <c r="E11" s="26" t="s">
        <v>31</v>
      </c>
      <c r="F11" s="26" t="s">
        <v>32</v>
      </c>
      <c r="G11" s="26" t="s">
        <v>33</v>
      </c>
      <c r="H11" s="26" t="s">
        <v>34</v>
      </c>
    </row>
    <row r="12" spans="3:8" ht="14.25">
      <c r="C12" s="37" t="s">
        <v>107</v>
      </c>
      <c r="D12" s="29">
        <f>DATA!B6</f>
        <v>0</v>
      </c>
      <c r="E12" s="29">
        <f>DATA!C6</f>
        <v>0</v>
      </c>
      <c r="F12" s="29">
        <f>DATA!D6</f>
        <v>0</v>
      </c>
      <c r="G12" s="29">
        <f>DATA!E6</f>
        <v>0</v>
      </c>
      <c r="H12" s="30">
        <f>DATA!F6</f>
        <v>0</v>
      </c>
    </row>
    <row r="13" spans="2:8" ht="3.75" customHeight="1">
      <c r="B13" s="25"/>
      <c r="C13" s="38"/>
      <c r="D13" s="31"/>
      <c r="E13" s="31"/>
      <c r="F13" s="31"/>
      <c r="G13" s="31"/>
      <c r="H13" s="31"/>
    </row>
    <row r="14" spans="3:8" ht="14.25">
      <c r="C14" s="37" t="s">
        <v>35</v>
      </c>
      <c r="D14" s="32">
        <f>DATA!B8</f>
        <v>0</v>
      </c>
      <c r="E14" s="32">
        <f>DATA!C8</f>
        <v>0</v>
      </c>
      <c r="F14" s="32">
        <f>DATA!D8</f>
        <v>0</v>
      </c>
      <c r="G14" s="32">
        <f>DATA!E8</f>
        <v>0</v>
      </c>
      <c r="H14" s="33">
        <f>DATA!F8</f>
        <v>0</v>
      </c>
    </row>
    <row r="15" spans="2:8" ht="3.75" customHeight="1">
      <c r="B15" s="25"/>
      <c r="C15" s="38"/>
      <c r="D15" s="34"/>
      <c r="E15" s="34"/>
      <c r="F15" s="34"/>
      <c r="G15" s="34"/>
      <c r="H15" s="34"/>
    </row>
    <row r="16" spans="3:8" ht="14.25">
      <c r="C16" s="37" t="s">
        <v>126</v>
      </c>
      <c r="D16" s="35">
        <f>DATA!B9</f>
        <v>0</v>
      </c>
      <c r="E16" s="35">
        <f>DATA!C9</f>
        <v>0</v>
      </c>
      <c r="F16" s="35">
        <f>DATA!D9</f>
        <v>0</v>
      </c>
      <c r="G16" s="35">
        <f>DATA!E9</f>
        <v>0</v>
      </c>
      <c r="H16" s="36">
        <f>DATA!F9</f>
        <v>0</v>
      </c>
    </row>
    <row r="17" spans="2:8" ht="3.75" customHeight="1">
      <c r="B17" s="25"/>
      <c r="C17" s="38"/>
      <c r="D17" s="31"/>
      <c r="E17" s="31"/>
      <c r="F17" s="31"/>
      <c r="G17" s="31"/>
      <c r="H17" s="31"/>
    </row>
    <row r="18" spans="3:8" ht="14.25">
      <c r="C18" s="39" t="s">
        <v>127</v>
      </c>
      <c r="D18" s="40">
        <f>D14*D16</f>
        <v>0</v>
      </c>
      <c r="E18" s="40">
        <f>E14*E16</f>
        <v>0</v>
      </c>
      <c r="F18" s="40">
        <f>F14*F16</f>
        <v>0</v>
      </c>
      <c r="G18" s="40">
        <f>G14*G16</f>
        <v>0</v>
      </c>
      <c r="H18" s="41">
        <f>H14*H16</f>
        <v>0</v>
      </c>
    </row>
    <row r="19" ht="9.75" customHeight="1"/>
    <row r="20" spans="3:8" ht="16.5" thickBot="1">
      <c r="C20" s="109" t="s">
        <v>37</v>
      </c>
      <c r="D20" s="110"/>
      <c r="E20" s="110"/>
      <c r="F20" s="110"/>
      <c r="G20" s="110"/>
      <c r="H20" s="111"/>
    </row>
    <row r="21" spans="2:8" ht="17.25" customHeight="1" thickTop="1">
      <c r="B21" s="25"/>
      <c r="D21" s="26" t="s">
        <v>30</v>
      </c>
      <c r="E21" s="26" t="s">
        <v>31</v>
      </c>
      <c r="F21" s="26" t="s">
        <v>32</v>
      </c>
      <c r="G21" s="26" t="s">
        <v>33</v>
      </c>
      <c r="H21" s="26" t="s">
        <v>34</v>
      </c>
    </row>
    <row r="22" spans="3:8" ht="14.25">
      <c r="C22" s="27" t="s">
        <v>37</v>
      </c>
      <c r="D22" s="35">
        <f>DATA!B13</f>
        <v>0</v>
      </c>
      <c r="E22" s="35">
        <f>DATA!C13</f>
        <v>0</v>
      </c>
      <c r="F22" s="35">
        <f>DATA!D13</f>
        <v>0</v>
      </c>
      <c r="G22" s="35">
        <f>DATA!E13</f>
        <v>0</v>
      </c>
      <c r="H22" s="36">
        <f>DATA!F13</f>
        <v>0</v>
      </c>
    </row>
    <row r="23" spans="2:8" ht="3.75" customHeight="1">
      <c r="B23" s="25"/>
      <c r="C23" s="28"/>
      <c r="D23" s="31"/>
      <c r="E23" s="31"/>
      <c r="F23" s="31"/>
      <c r="G23" s="31"/>
      <c r="H23" s="31"/>
    </row>
    <row r="24" spans="3:8" ht="14.25">
      <c r="C24" s="27" t="s">
        <v>116</v>
      </c>
      <c r="D24" s="35">
        <f>DATA!B15</f>
        <v>0</v>
      </c>
      <c r="E24" s="35">
        <f>DATA!C15</f>
        <v>0</v>
      </c>
      <c r="F24" s="35">
        <f>DATA!D15</f>
        <v>0</v>
      </c>
      <c r="G24" s="35">
        <f>DATA!E15</f>
        <v>0</v>
      </c>
      <c r="H24" s="35">
        <f>DATA!F15</f>
        <v>0</v>
      </c>
    </row>
    <row r="25" spans="2:8" ht="3.75" customHeight="1">
      <c r="B25" s="25"/>
      <c r="C25" s="28"/>
      <c r="D25" s="31"/>
      <c r="E25" s="31"/>
      <c r="F25" s="31"/>
      <c r="G25" s="31"/>
      <c r="H25" s="31"/>
    </row>
    <row r="26" spans="3:8" ht="14.25">
      <c r="C26" s="66" t="s">
        <v>62</v>
      </c>
      <c r="D26" s="40">
        <f>DATA!B20</f>
        <v>0</v>
      </c>
      <c r="E26" s="40">
        <f>DATA!C20</f>
        <v>0</v>
      </c>
      <c r="F26" s="40">
        <f>DATA!D20</f>
        <v>0</v>
      </c>
      <c r="G26" s="40">
        <f>DATA!E20</f>
        <v>0</v>
      </c>
      <c r="H26" s="41">
        <f>DATA!F20</f>
        <v>0</v>
      </c>
    </row>
    <row r="28" spans="3:8" ht="16.5" thickBot="1">
      <c r="C28" s="109" t="s">
        <v>108</v>
      </c>
      <c r="D28" s="110"/>
      <c r="E28" s="110"/>
      <c r="F28" s="110"/>
      <c r="G28" s="110"/>
      <c r="H28" s="111"/>
    </row>
    <row r="29" spans="4:8" ht="15" thickTop="1">
      <c r="D29" s="26" t="s">
        <v>30</v>
      </c>
      <c r="E29" s="26" t="s">
        <v>31</v>
      </c>
      <c r="F29" s="26" t="s">
        <v>32</v>
      </c>
      <c r="G29" s="26" t="s">
        <v>33</v>
      </c>
      <c r="H29" s="26" t="s">
        <v>34</v>
      </c>
    </row>
    <row r="30" spans="1:8" ht="14.25" hidden="1">
      <c r="A30">
        <f>Detail_dosis</f>
        <v>1</v>
      </c>
      <c r="C30" s="55" t="s">
        <v>120</v>
      </c>
      <c r="D30" s="43">
        <f>DATA!B27</f>
        <v>0</v>
      </c>
      <c r="E30" s="43">
        <f>DATA!C27</f>
        <v>0</v>
      </c>
      <c r="F30" s="43">
        <f>DATA!D27</f>
        <v>0</v>
      </c>
      <c r="G30" s="43">
        <f>DATA!E27</f>
        <v>0</v>
      </c>
      <c r="H30" s="43">
        <f>DATA!F27</f>
        <v>0</v>
      </c>
    </row>
    <row r="31" spans="1:8" ht="3.75" customHeight="1" hidden="1">
      <c r="A31">
        <f>Detail_dosis</f>
        <v>1</v>
      </c>
      <c r="B31" s="25"/>
      <c r="C31" s="28"/>
      <c r="D31" s="44"/>
      <c r="E31" s="44"/>
      <c r="F31" s="44"/>
      <c r="G31" s="44"/>
      <c r="H31" s="44"/>
    </row>
    <row r="32" spans="1:8" ht="14.25" hidden="1">
      <c r="A32">
        <f>Detail_dosis</f>
        <v>1</v>
      </c>
      <c r="C32" s="55" t="s">
        <v>128</v>
      </c>
      <c r="D32" s="45">
        <f>DATA!B23</f>
        <v>0</v>
      </c>
      <c r="E32" s="45">
        <f>DATA!C23</f>
        <v>0</v>
      </c>
      <c r="F32" s="45">
        <f>DATA!D23</f>
        <v>0</v>
      </c>
      <c r="G32" s="45">
        <f>DATA!E23</f>
        <v>0</v>
      </c>
      <c r="H32" s="45">
        <f>DATA!F23</f>
        <v>0</v>
      </c>
    </row>
    <row r="33" spans="1:8" ht="3.75" customHeight="1" hidden="1">
      <c r="A33">
        <f>Detail_dosis</f>
        <v>1</v>
      </c>
      <c r="B33" s="25"/>
      <c r="C33" s="28"/>
      <c r="D33" s="31"/>
      <c r="E33" s="31"/>
      <c r="F33" s="31"/>
      <c r="G33" s="31"/>
      <c r="H33" s="31"/>
    </row>
    <row r="34" spans="3:8" ht="14.25">
      <c r="C34" s="27" t="s">
        <v>39</v>
      </c>
      <c r="D34" s="35">
        <f>DATA!B31</f>
        <v>0</v>
      </c>
      <c r="E34" s="35">
        <f>DATA!C31</f>
        <v>0</v>
      </c>
      <c r="F34" s="35">
        <f>DATA!D31</f>
        <v>0</v>
      </c>
      <c r="G34" s="35">
        <f>DATA!E31</f>
        <v>0</v>
      </c>
      <c r="H34" s="35">
        <f>DATA!F31</f>
        <v>0</v>
      </c>
    </row>
    <row r="35" spans="2:8" ht="3.75" customHeight="1">
      <c r="B35" s="25"/>
      <c r="C35" s="28"/>
      <c r="D35" s="42"/>
      <c r="E35" s="42"/>
      <c r="F35" s="42"/>
      <c r="G35" s="42"/>
      <c r="H35" s="42"/>
    </row>
    <row r="36" spans="1:8" ht="14.25" hidden="1">
      <c r="A36">
        <f>Detail_dosis</f>
        <v>1</v>
      </c>
      <c r="C36" s="55" t="s">
        <v>121</v>
      </c>
      <c r="D36" s="43">
        <f>DATA!B28</f>
        <v>0</v>
      </c>
      <c r="E36" s="43">
        <f>DATA!C28</f>
        <v>0</v>
      </c>
      <c r="F36" s="43">
        <f>DATA!D28</f>
        <v>0</v>
      </c>
      <c r="G36" s="43">
        <f>DATA!E28</f>
        <v>0</v>
      </c>
      <c r="H36" s="43">
        <f>DATA!F28</f>
        <v>0</v>
      </c>
    </row>
    <row r="37" spans="1:8" ht="3.75" customHeight="1" hidden="1">
      <c r="A37">
        <f>Detail_dosis</f>
        <v>1</v>
      </c>
      <c r="B37" s="25"/>
      <c r="C37" s="28"/>
      <c r="D37" s="44"/>
      <c r="E37" s="44"/>
      <c r="F37" s="44"/>
      <c r="G37" s="44"/>
      <c r="H37" s="44"/>
    </row>
    <row r="38" spans="1:8" ht="14.25" hidden="1">
      <c r="A38">
        <f>Detail_dosis</f>
        <v>1</v>
      </c>
      <c r="C38" s="55" t="s">
        <v>129</v>
      </c>
      <c r="D38" s="45">
        <f>DATA!B24</f>
        <v>0</v>
      </c>
      <c r="E38" s="45">
        <f>DATA!C24</f>
        <v>0</v>
      </c>
      <c r="F38" s="45">
        <f>DATA!D24</f>
        <v>0</v>
      </c>
      <c r="G38" s="45">
        <f>DATA!E24</f>
        <v>0</v>
      </c>
      <c r="H38" s="45">
        <f>DATA!F24</f>
        <v>0</v>
      </c>
    </row>
    <row r="39" spans="1:8" ht="3.75" customHeight="1" hidden="1">
      <c r="A39">
        <f>Detail_dosis</f>
        <v>1</v>
      </c>
      <c r="B39" s="25"/>
      <c r="C39" s="28"/>
      <c r="D39" s="31"/>
      <c r="E39" s="31"/>
      <c r="F39" s="31"/>
      <c r="G39" s="31"/>
      <c r="H39" s="31"/>
    </row>
    <row r="40" spans="3:8" ht="14.25">
      <c r="C40" s="27" t="s">
        <v>106</v>
      </c>
      <c r="D40" s="35">
        <f>DATA!B32</f>
        <v>0</v>
      </c>
      <c r="E40" s="35">
        <f>DATA!C32</f>
        <v>0</v>
      </c>
      <c r="F40" s="35">
        <f>DATA!D32</f>
        <v>0</v>
      </c>
      <c r="G40" s="35">
        <f>DATA!E32</f>
        <v>0</v>
      </c>
      <c r="H40" s="35">
        <f>DATA!F32</f>
        <v>0</v>
      </c>
    </row>
    <row r="41" spans="2:8" ht="3.75" customHeight="1">
      <c r="B41" s="25"/>
      <c r="C41" s="28"/>
      <c r="D41" s="42"/>
      <c r="E41" s="42"/>
      <c r="F41" s="42"/>
      <c r="G41" s="42"/>
      <c r="H41" s="42"/>
    </row>
    <row r="42" spans="1:8" ht="14.25" hidden="1">
      <c r="A42">
        <f>Detail_dosis</f>
        <v>1</v>
      </c>
      <c r="C42" s="55" t="s">
        <v>122</v>
      </c>
      <c r="D42" s="43">
        <f>DATA!B29</f>
        <v>0</v>
      </c>
      <c r="E42" s="43">
        <f>DATA!C29</f>
        <v>0</v>
      </c>
      <c r="F42" s="43">
        <f>DATA!D29</f>
        <v>0</v>
      </c>
      <c r="G42" s="43">
        <f>DATA!E29</f>
        <v>0</v>
      </c>
      <c r="H42" s="43">
        <f>DATA!F29</f>
        <v>0</v>
      </c>
    </row>
    <row r="43" spans="1:8" ht="4.5" customHeight="1" hidden="1">
      <c r="A43">
        <f>Detail_dosis</f>
        <v>1</v>
      </c>
      <c r="D43" s="46"/>
      <c r="E43" s="46"/>
      <c r="F43" s="46"/>
      <c r="G43" s="46"/>
      <c r="H43" s="46"/>
    </row>
    <row r="44" spans="1:8" ht="14.25" hidden="1">
      <c r="A44">
        <f>Detail_dosis</f>
        <v>1</v>
      </c>
      <c r="C44" s="55" t="s">
        <v>130</v>
      </c>
      <c r="D44" s="45">
        <f>DATA!B25</f>
        <v>0</v>
      </c>
      <c r="E44" s="45">
        <f>DATA!C25</f>
        <v>0</v>
      </c>
      <c r="F44" s="45">
        <f>DATA!D25</f>
        <v>0</v>
      </c>
      <c r="G44" s="45">
        <f>DATA!E25</f>
        <v>0</v>
      </c>
      <c r="H44" s="45">
        <f>DATA!F25</f>
        <v>0</v>
      </c>
    </row>
    <row r="45" ht="4.5" customHeight="1" hidden="1">
      <c r="A45">
        <f>Detail_dosis</f>
        <v>1</v>
      </c>
    </row>
    <row r="46" spans="3:8" ht="14.25">
      <c r="C46" s="27" t="s">
        <v>40</v>
      </c>
      <c r="D46" s="35">
        <f>DATA!B33</f>
        <v>0</v>
      </c>
      <c r="E46" s="35">
        <f>DATA!C33</f>
        <v>0</v>
      </c>
      <c r="F46" s="35">
        <f>DATA!D33</f>
        <v>0</v>
      </c>
      <c r="G46" s="35">
        <f>DATA!E33</f>
        <v>0</v>
      </c>
      <c r="H46" s="35">
        <f>DATA!F33</f>
        <v>0</v>
      </c>
    </row>
    <row r="47" spans="2:8" ht="3.75" customHeight="1">
      <c r="B47" s="25"/>
      <c r="C47" s="28"/>
      <c r="D47" s="42"/>
      <c r="E47" s="42"/>
      <c r="F47" s="42"/>
      <c r="G47" s="42"/>
      <c r="H47" s="42"/>
    </row>
    <row r="48" spans="1:8" ht="14.25" hidden="1">
      <c r="A48">
        <f>Detail_dosis</f>
        <v>1</v>
      </c>
      <c r="C48" s="55" t="s">
        <v>123</v>
      </c>
      <c r="D48" s="43">
        <f>DATA!B30</f>
        <v>0</v>
      </c>
      <c r="E48" s="43">
        <f>DATA!C30</f>
        <v>0</v>
      </c>
      <c r="F48" s="43">
        <f>DATA!D30</f>
        <v>0</v>
      </c>
      <c r="G48" s="43">
        <f>DATA!E30</f>
        <v>0</v>
      </c>
      <c r="H48" s="43">
        <f>DATA!F30</f>
        <v>0</v>
      </c>
    </row>
    <row r="49" spans="1:8" ht="4.5" customHeight="1" hidden="1">
      <c r="A49">
        <f>Detail_dosis</f>
        <v>1</v>
      </c>
      <c r="D49" s="46"/>
      <c r="E49" s="46"/>
      <c r="F49" s="46"/>
      <c r="G49" s="46"/>
      <c r="H49" s="46"/>
    </row>
    <row r="50" spans="1:8" ht="14.25" hidden="1">
      <c r="A50">
        <f>Detail_dosis</f>
        <v>1</v>
      </c>
      <c r="C50" s="55" t="s">
        <v>131</v>
      </c>
      <c r="D50" s="45">
        <f>OtherPrice</f>
        <v>0</v>
      </c>
      <c r="E50" s="45">
        <f>OtherPrice</f>
        <v>0</v>
      </c>
      <c r="F50" s="45">
        <f>OtherPrice</f>
        <v>0</v>
      </c>
      <c r="G50" s="45">
        <f>OtherPrice</f>
        <v>0</v>
      </c>
      <c r="H50" s="45">
        <f>OtherPrice</f>
        <v>0</v>
      </c>
    </row>
    <row r="51" ht="4.5" customHeight="1" hidden="1">
      <c r="A51">
        <f>Detail_dosis</f>
        <v>1</v>
      </c>
    </row>
    <row r="52" spans="3:8" ht="14.25">
      <c r="C52" s="27" t="s">
        <v>119</v>
      </c>
      <c r="D52" s="35">
        <f>DATA!B34</f>
        <v>0</v>
      </c>
      <c r="E52" s="35">
        <f>DATA!C34</f>
        <v>0</v>
      </c>
      <c r="F52" s="35">
        <f>DATA!D34</f>
        <v>0</v>
      </c>
      <c r="G52" s="35">
        <f>DATA!E34</f>
        <v>0</v>
      </c>
      <c r="H52" s="35">
        <f>DATA!F34</f>
        <v>0</v>
      </c>
    </row>
    <row r="53" spans="2:8" ht="3.75" customHeight="1">
      <c r="B53" s="25"/>
      <c r="C53" s="28"/>
      <c r="D53" s="42"/>
      <c r="E53" s="42"/>
      <c r="F53" s="42"/>
      <c r="G53" s="42"/>
      <c r="H53" s="42"/>
    </row>
    <row r="54" spans="3:8" ht="14.25">
      <c r="C54" s="39" t="s">
        <v>109</v>
      </c>
      <c r="D54" s="40">
        <f>D34+D40+D46+D52</f>
        <v>0</v>
      </c>
      <c r="E54" s="40">
        <f>E34+E40+E46+E52</f>
        <v>0</v>
      </c>
      <c r="F54" s="40">
        <f>F34+F40+F46+F52</f>
        <v>0</v>
      </c>
      <c r="G54" s="40">
        <f>G34+G40+G46+G52</f>
        <v>0</v>
      </c>
      <c r="H54" s="40">
        <f>H34+H40+H46+H52</f>
        <v>0</v>
      </c>
    </row>
    <row r="56" spans="3:8" ht="16.5" thickBot="1">
      <c r="C56" s="109" t="s">
        <v>62</v>
      </c>
      <c r="D56" s="110"/>
      <c r="E56" s="110"/>
      <c r="F56" s="110"/>
      <c r="G56" s="110"/>
      <c r="H56" s="111"/>
    </row>
    <row r="57" spans="4:8" ht="15" thickTop="1">
      <c r="D57" s="26" t="s">
        <v>30</v>
      </c>
      <c r="E57" s="26" t="s">
        <v>31</v>
      </c>
      <c r="F57" s="26" t="s">
        <v>32</v>
      </c>
      <c r="G57" s="26" t="s">
        <v>33</v>
      </c>
      <c r="H57" s="26" t="s">
        <v>34</v>
      </c>
    </row>
    <row r="58" spans="1:8" ht="14.25" hidden="1">
      <c r="A58">
        <f>OtherCost</f>
        <v>1</v>
      </c>
      <c r="C58" s="55" t="s">
        <v>101</v>
      </c>
      <c r="D58" s="43">
        <f>DATA!B36</f>
        <v>0</v>
      </c>
      <c r="E58" s="43">
        <f>DATA!C36</f>
        <v>0</v>
      </c>
      <c r="F58" s="43">
        <f>DATA!D36</f>
        <v>0</v>
      </c>
      <c r="G58" s="43">
        <f>DATA!E36</f>
        <v>0</v>
      </c>
      <c r="H58" s="43">
        <f>DATA!F36</f>
        <v>0</v>
      </c>
    </row>
    <row r="59" spans="1:8" ht="3.75" customHeight="1" hidden="1">
      <c r="A59">
        <f>OtherCost</f>
        <v>1</v>
      </c>
      <c r="B59" s="25"/>
      <c r="C59" s="28"/>
      <c r="D59" s="42"/>
      <c r="E59" s="42"/>
      <c r="F59" s="42"/>
      <c r="G59" s="42"/>
      <c r="H59" s="42"/>
    </row>
    <row r="60" spans="3:8" ht="14.25">
      <c r="C60" s="27" t="s">
        <v>48</v>
      </c>
      <c r="D60" s="47">
        <f>D58*D14</f>
        <v>0</v>
      </c>
      <c r="E60" s="47">
        <f>E58*E14</f>
        <v>0</v>
      </c>
      <c r="F60" s="47">
        <f>F58*F14</f>
        <v>0</v>
      </c>
      <c r="G60" s="47">
        <f>G58*G14</f>
        <v>0</v>
      </c>
      <c r="H60" s="47">
        <f>H58*H14</f>
        <v>0</v>
      </c>
    </row>
    <row r="61" spans="2:8" ht="3.75" customHeight="1">
      <c r="B61" s="25"/>
      <c r="C61" s="28"/>
      <c r="D61" s="42"/>
      <c r="E61" s="42"/>
      <c r="F61" s="42"/>
      <c r="G61" s="42"/>
      <c r="H61" s="42"/>
    </row>
    <row r="62" spans="1:8" ht="14.25" hidden="1">
      <c r="A62">
        <f aca="true" t="shared" si="0" ref="A62:A69">OtherCost</f>
        <v>1</v>
      </c>
      <c r="C62" s="55" t="s">
        <v>49</v>
      </c>
      <c r="D62" s="45">
        <f>DATA!B40</f>
        <v>0</v>
      </c>
      <c r="E62" s="45">
        <f>DATA!C40</f>
        <v>0</v>
      </c>
      <c r="F62" s="45">
        <f>DATA!D40</f>
        <v>0</v>
      </c>
      <c r="G62" s="45">
        <f>DATA!E40</f>
        <v>0</v>
      </c>
      <c r="H62" s="45">
        <f>DATA!F40</f>
        <v>0</v>
      </c>
    </row>
    <row r="63" spans="1:8" ht="3.75" customHeight="1" hidden="1">
      <c r="A63">
        <f t="shared" si="0"/>
        <v>1</v>
      </c>
      <c r="B63" s="25"/>
      <c r="C63" s="28"/>
      <c r="D63" s="64"/>
      <c r="E63" s="64"/>
      <c r="F63" s="64"/>
      <c r="G63" s="64"/>
      <c r="H63" s="64"/>
    </row>
    <row r="64" spans="1:8" ht="14.25" hidden="1">
      <c r="A64">
        <f t="shared" si="0"/>
        <v>1</v>
      </c>
      <c r="C64" s="55" t="s">
        <v>50</v>
      </c>
      <c r="D64" s="45">
        <f>DATA!B41</f>
        <v>0</v>
      </c>
      <c r="E64" s="45">
        <f>DATA!C41</f>
        <v>0</v>
      </c>
      <c r="F64" s="45">
        <f>DATA!D41</f>
        <v>0</v>
      </c>
      <c r="G64" s="45">
        <f>DATA!E41</f>
        <v>0</v>
      </c>
      <c r="H64" s="45">
        <f>DATA!F41</f>
        <v>0</v>
      </c>
    </row>
    <row r="65" spans="1:8" ht="3.75" customHeight="1" hidden="1">
      <c r="A65">
        <f t="shared" si="0"/>
        <v>1</v>
      </c>
      <c r="B65" s="25"/>
      <c r="C65" s="28"/>
      <c r="D65" s="64"/>
      <c r="E65" s="64"/>
      <c r="F65" s="64"/>
      <c r="G65" s="64"/>
      <c r="H65" s="64"/>
    </row>
    <row r="66" spans="1:8" ht="14.25" hidden="1">
      <c r="A66">
        <f t="shared" si="0"/>
        <v>1</v>
      </c>
      <c r="C66" s="55" t="s">
        <v>51</v>
      </c>
      <c r="D66" s="45">
        <f>DATA!B39</f>
        <v>0</v>
      </c>
      <c r="E66" s="45">
        <f>DATA!C39</f>
        <v>0</v>
      </c>
      <c r="F66" s="45">
        <f>DATA!D39</f>
        <v>0</v>
      </c>
      <c r="G66" s="45">
        <f>DATA!E39</f>
        <v>0</v>
      </c>
      <c r="H66" s="45">
        <f>DATA!F39</f>
        <v>0</v>
      </c>
    </row>
    <row r="67" spans="1:8" ht="3.75" customHeight="1" hidden="1">
      <c r="A67">
        <f t="shared" si="0"/>
        <v>1</v>
      </c>
      <c r="B67" s="25"/>
      <c r="C67" s="28"/>
      <c r="D67" s="64"/>
      <c r="E67" s="64"/>
      <c r="F67" s="64"/>
      <c r="G67" s="64"/>
      <c r="H67" s="64"/>
    </row>
    <row r="68" spans="1:8" ht="14.25" hidden="1">
      <c r="A68">
        <f t="shared" si="0"/>
        <v>1</v>
      </c>
      <c r="C68" s="55" t="s">
        <v>100</v>
      </c>
      <c r="D68" s="45">
        <f>DATA!B42</f>
        <v>0</v>
      </c>
      <c r="E68" s="45">
        <f>DATA!C42</f>
        <v>0</v>
      </c>
      <c r="F68" s="45">
        <f>DATA!D42</f>
        <v>0</v>
      </c>
      <c r="G68" s="45">
        <f>DATA!E42</f>
        <v>0</v>
      </c>
      <c r="H68" s="45">
        <f>DATA!F42</f>
        <v>0</v>
      </c>
    </row>
    <row r="69" spans="1:8" ht="3.75" customHeight="1" hidden="1">
      <c r="A69">
        <f t="shared" si="0"/>
        <v>1</v>
      </c>
      <c r="B69" s="25"/>
      <c r="C69" s="28"/>
      <c r="D69" s="42"/>
      <c r="E69" s="42"/>
      <c r="F69" s="42"/>
      <c r="G69" s="42"/>
      <c r="H69" s="42"/>
    </row>
    <row r="70" spans="3:8" ht="14.25">
      <c r="C70" s="27" t="s">
        <v>57</v>
      </c>
      <c r="D70" s="35">
        <f>D62+D64+D66+D68</f>
        <v>0</v>
      </c>
      <c r="E70" s="35">
        <f>E62+E64+E66+E68</f>
        <v>0</v>
      </c>
      <c r="F70" s="35">
        <f>F62+F64+F66+F68</f>
        <v>0</v>
      </c>
      <c r="G70" s="35">
        <f>G62+G64+G66+G68</f>
        <v>0</v>
      </c>
      <c r="H70" s="35">
        <f>H62+H64+H66+H68</f>
        <v>0</v>
      </c>
    </row>
    <row r="71" spans="2:8" ht="3.75" customHeight="1">
      <c r="B71" s="25"/>
      <c r="C71" s="28"/>
      <c r="D71" s="42"/>
      <c r="E71" s="42"/>
      <c r="F71" s="42"/>
      <c r="G71" s="42"/>
      <c r="H71" s="42"/>
    </row>
    <row r="72" spans="3:8" ht="14.25">
      <c r="C72" s="27" t="s">
        <v>52</v>
      </c>
      <c r="D72" s="35">
        <f>DATA!B37</f>
        <v>0</v>
      </c>
      <c r="E72" s="35">
        <f>DATA!C37</f>
        <v>0</v>
      </c>
      <c r="F72" s="35">
        <f>DATA!D37</f>
        <v>0</v>
      </c>
      <c r="G72" s="35">
        <f>DATA!E37</f>
        <v>0</v>
      </c>
      <c r="H72" s="35">
        <f>DATA!F37</f>
        <v>0</v>
      </c>
    </row>
    <row r="73" spans="2:8" ht="3.75" customHeight="1">
      <c r="B73" s="25"/>
      <c r="C73" s="28"/>
      <c r="D73" s="42"/>
      <c r="E73" s="42"/>
      <c r="F73" s="42"/>
      <c r="G73" s="42"/>
      <c r="H73" s="42"/>
    </row>
    <row r="74" spans="3:8" ht="14.25">
      <c r="C74" s="27" t="s">
        <v>117</v>
      </c>
      <c r="D74" s="35">
        <f>DATA!B38</f>
        <v>0</v>
      </c>
      <c r="E74" s="35"/>
      <c r="F74" s="35"/>
      <c r="G74" s="35"/>
      <c r="H74" s="35"/>
    </row>
    <row r="75" spans="2:8" ht="3.75" customHeight="1">
      <c r="B75" s="25"/>
      <c r="C75" s="28"/>
      <c r="D75" s="42"/>
      <c r="E75" s="42"/>
      <c r="F75" s="42"/>
      <c r="G75" s="42"/>
      <c r="H75" s="42"/>
    </row>
    <row r="76" spans="3:8" ht="14.25">
      <c r="C76" s="39" t="s">
        <v>53</v>
      </c>
      <c r="D76" s="40">
        <f>D74+D72+D70+D60</f>
        <v>0</v>
      </c>
      <c r="E76" s="40">
        <f>E74+E72+E70+E60</f>
        <v>0</v>
      </c>
      <c r="F76" s="40">
        <f>F74+F72+F70+F60</f>
        <v>0</v>
      </c>
      <c r="G76" s="40">
        <f>G74+G72+G70+G60</f>
        <v>0</v>
      </c>
      <c r="H76" s="40">
        <f>H74+H72+H70+H60</f>
        <v>0</v>
      </c>
    </row>
    <row r="78" spans="3:8" ht="16.5" thickBot="1">
      <c r="C78" s="109" t="s">
        <v>55</v>
      </c>
      <c r="D78" s="110"/>
      <c r="E78" s="110"/>
      <c r="F78" s="110"/>
      <c r="G78" s="110"/>
      <c r="H78" s="111"/>
    </row>
    <row r="79" spans="4:8" ht="15" thickTop="1">
      <c r="D79" s="26" t="s">
        <v>30</v>
      </c>
      <c r="E79" s="26" t="s">
        <v>31</v>
      </c>
      <c r="F79" s="26" t="s">
        <v>32</v>
      </c>
      <c r="G79" s="26" t="s">
        <v>33</v>
      </c>
      <c r="H79" s="26" t="s">
        <v>34</v>
      </c>
    </row>
    <row r="80" spans="3:8" ht="14.25">
      <c r="C80" s="27" t="s">
        <v>110</v>
      </c>
      <c r="D80" s="35">
        <f>DATA!B44</f>
        <v>0</v>
      </c>
      <c r="E80" s="35">
        <f>DATA!C44</f>
        <v>0</v>
      </c>
      <c r="F80" s="35">
        <f>DATA!D44</f>
        <v>0</v>
      </c>
      <c r="G80" s="35">
        <f>DATA!E44</f>
        <v>0</v>
      </c>
      <c r="H80" s="35">
        <f>DATA!F44</f>
        <v>0</v>
      </c>
    </row>
    <row r="81" spans="3:8" ht="14.25">
      <c r="C81" s="28"/>
      <c r="D81" s="42"/>
      <c r="E81" s="42"/>
      <c r="F81" s="42"/>
      <c r="G81" s="42"/>
      <c r="H81" s="42"/>
    </row>
    <row r="82" spans="3:8" ht="16.5" thickBot="1">
      <c r="C82" s="109" t="s">
        <v>56</v>
      </c>
      <c r="D82" s="110"/>
      <c r="E82" s="110"/>
      <c r="F82" s="110"/>
      <c r="G82" s="110"/>
      <c r="H82" s="111"/>
    </row>
    <row r="83" spans="4:8" ht="15" thickTop="1">
      <c r="D83" s="26" t="s">
        <v>30</v>
      </c>
      <c r="E83" s="26" t="s">
        <v>31</v>
      </c>
      <c r="F83" s="26" t="s">
        <v>32</v>
      </c>
      <c r="G83" s="26" t="s">
        <v>33</v>
      </c>
      <c r="H83" s="26" t="s">
        <v>34</v>
      </c>
    </row>
    <row r="84" spans="3:8" ht="14.25">
      <c r="C84" s="27" t="s">
        <v>57</v>
      </c>
      <c r="D84" s="35">
        <f>D70+D72+D74+D26+D80</f>
        <v>0</v>
      </c>
      <c r="E84" s="35">
        <f>E70+E72+E74+E26+E80</f>
        <v>0</v>
      </c>
      <c r="F84" s="35">
        <f>F70+F72+F74+F26+F80</f>
        <v>0</v>
      </c>
      <c r="G84" s="35">
        <f>G70+G72+G74+G26+G80</f>
        <v>0</v>
      </c>
      <c r="H84" s="35">
        <f>H70+H72+H74+H26+H80</f>
        <v>0</v>
      </c>
    </row>
    <row r="85" spans="2:8" ht="3.75" customHeight="1">
      <c r="B85" s="25"/>
      <c r="C85" s="28"/>
      <c r="D85" s="42"/>
      <c r="E85" s="42"/>
      <c r="F85" s="42"/>
      <c r="G85" s="42"/>
      <c r="H85" s="42"/>
    </row>
    <row r="86" spans="3:8" ht="14.25">
      <c r="C86" s="27" t="s">
        <v>58</v>
      </c>
      <c r="D86" s="35">
        <f>D60+D54</f>
        <v>0</v>
      </c>
      <c r="E86" s="35">
        <f>E60+E54</f>
        <v>0</v>
      </c>
      <c r="F86" s="35">
        <f>F60+F54</f>
        <v>0</v>
      </c>
      <c r="G86" s="35">
        <f>G60+G54</f>
        <v>0</v>
      </c>
      <c r="H86" s="35">
        <f>H60+H54</f>
        <v>0</v>
      </c>
    </row>
    <row r="87" spans="2:8" ht="3.75" customHeight="1">
      <c r="B87" s="25"/>
      <c r="C87" s="28"/>
      <c r="D87" s="42"/>
      <c r="E87" s="42"/>
      <c r="F87" s="42"/>
      <c r="G87" s="42"/>
      <c r="H87" s="42"/>
    </row>
    <row r="88" spans="3:8" ht="14.25">
      <c r="C88" s="27" t="s">
        <v>15</v>
      </c>
      <c r="D88" s="35">
        <f>D18</f>
        <v>0</v>
      </c>
      <c r="E88" s="35">
        <f>E18</f>
        <v>0</v>
      </c>
      <c r="F88" s="35">
        <f>F18</f>
        <v>0</v>
      </c>
      <c r="G88" s="35">
        <f>G18</f>
        <v>0</v>
      </c>
      <c r="H88" s="35">
        <f>H18</f>
        <v>0</v>
      </c>
    </row>
    <row r="89" spans="2:8" ht="3.75" customHeight="1">
      <c r="B89" s="25"/>
      <c r="C89" s="28"/>
      <c r="D89" s="42"/>
      <c r="E89" s="42"/>
      <c r="F89" s="42"/>
      <c r="G89" s="42"/>
      <c r="H89" s="42"/>
    </row>
    <row r="90" spans="3:8" ht="14.25">
      <c r="C90" s="39" t="s">
        <v>56</v>
      </c>
      <c r="D90" s="40">
        <f>D88-D86-D84</f>
        <v>0</v>
      </c>
      <c r="E90" s="40">
        <f>E88-E86-E84</f>
        <v>0</v>
      </c>
      <c r="F90" s="40">
        <f>F88-F86-F84</f>
        <v>0</v>
      </c>
      <c r="G90" s="40">
        <f>G88-G86-G84</f>
        <v>0</v>
      </c>
      <c r="H90" s="40">
        <f>H88-H86-H84</f>
        <v>0</v>
      </c>
    </row>
  </sheetData>
  <sheetProtection sheet="1" objects="1" scenarios="1"/>
  <mergeCells count="6">
    <mergeCell ref="C78:H78"/>
    <mergeCell ref="C82:H82"/>
    <mergeCell ref="C10:H10"/>
    <mergeCell ref="C20:H20"/>
    <mergeCell ref="C28:H28"/>
    <mergeCell ref="C56:H56"/>
  </mergeCells>
  <printOptions/>
  <pageMargins left="0.75" right="0.75" top="2.2" bottom="1" header="0.5" footer="0.5"/>
  <pageSetup horizontalDpi="600" verticalDpi="600" orientation="portrait" scale="65" r:id="rId2"/>
  <drawing r:id="rId1"/>
</worksheet>
</file>

<file path=xl/worksheets/sheet3.xml><?xml version="1.0" encoding="utf-8"?>
<worksheet xmlns="http://schemas.openxmlformats.org/spreadsheetml/2006/main" xmlns:r="http://schemas.openxmlformats.org/officeDocument/2006/relationships">
  <sheetPr codeName="Sheet4">
    <tabColor indexed="43"/>
    <pageSetUpPr fitToPage="1"/>
  </sheetPr>
  <dimension ref="B28:N38"/>
  <sheetViews>
    <sheetView showGridLines="0" showRowColHeaders="0" workbookViewId="0" topLeftCell="A1">
      <selection activeCell="R19" sqref="R19"/>
    </sheetView>
  </sheetViews>
  <sheetFormatPr defaultColWidth="9.00390625" defaultRowHeight="14.25" outlineLevelRow="1"/>
  <cols>
    <col min="1" max="1" width="1.625" style="0" customWidth="1"/>
    <col min="5" max="5" width="9.875" style="0" bestFit="1" customWidth="1"/>
    <col min="15" max="15" width="3.75390625" style="0" customWidth="1"/>
  </cols>
  <sheetData>
    <row r="28" spans="5:6" ht="14.25">
      <c r="E28" s="112"/>
      <c r="F28" s="112"/>
    </row>
    <row r="29" spans="2:14" ht="15">
      <c r="B29" s="114" t="s">
        <v>66</v>
      </c>
      <c r="C29" s="114"/>
      <c r="D29" s="114"/>
      <c r="E29" s="118">
        <f>Analysis!D84</f>
        <v>0</v>
      </c>
      <c r="F29" s="118"/>
      <c r="G29" s="118">
        <f>Analysis!E84</f>
        <v>0</v>
      </c>
      <c r="H29" s="118"/>
      <c r="I29" s="118">
        <f>Analysis!F84</f>
        <v>0</v>
      </c>
      <c r="J29" s="118"/>
      <c r="K29" s="118">
        <f>Analysis!G84</f>
        <v>0</v>
      </c>
      <c r="L29" s="118"/>
      <c r="M29" s="118">
        <f>Analysis!H84</f>
        <v>0</v>
      </c>
      <c r="N29" s="118"/>
    </row>
    <row r="30" spans="2:14" ht="15" hidden="1" outlineLevel="1">
      <c r="B30" s="116" t="s">
        <v>68</v>
      </c>
      <c r="C30" s="116"/>
      <c r="D30" s="116"/>
      <c r="E30" s="117">
        <f>Analysis!D86</f>
        <v>0</v>
      </c>
      <c r="F30" s="117"/>
      <c r="G30" s="117">
        <f>Analysis!E86</f>
        <v>0</v>
      </c>
      <c r="H30" s="117"/>
      <c r="I30" s="117">
        <f>Analysis!F86</f>
        <v>0</v>
      </c>
      <c r="J30" s="117"/>
      <c r="K30" s="117">
        <f>Analysis!G86</f>
        <v>0</v>
      </c>
      <c r="L30" s="117"/>
      <c r="M30" s="117">
        <f>Analysis!H86</f>
        <v>0</v>
      </c>
      <c r="N30" s="117"/>
    </row>
    <row r="31" spans="2:14" ht="15" hidden="1" outlineLevel="1">
      <c r="B31" s="116" t="s">
        <v>15</v>
      </c>
      <c r="C31" s="116"/>
      <c r="D31" s="116"/>
      <c r="E31" s="117">
        <f>Analysis!D88</f>
        <v>0</v>
      </c>
      <c r="F31" s="117"/>
      <c r="G31" s="117">
        <f>Analysis!E88</f>
        <v>0</v>
      </c>
      <c r="H31" s="117"/>
      <c r="I31" s="117">
        <f>Analysis!F88</f>
        <v>0</v>
      </c>
      <c r="J31" s="117"/>
      <c r="K31" s="117">
        <f>Analysis!G88</f>
        <v>0</v>
      </c>
      <c r="L31" s="117"/>
      <c r="M31" s="117">
        <f>Analysis!H88</f>
        <v>0</v>
      </c>
      <c r="N31" s="117"/>
    </row>
    <row r="32" spans="2:14" ht="15" hidden="1" outlineLevel="1">
      <c r="B32" s="52"/>
      <c r="C32" s="52"/>
      <c r="D32" s="52"/>
      <c r="E32" s="117">
        <f>E31-E30</f>
        <v>0</v>
      </c>
      <c r="F32" s="117"/>
      <c r="G32" s="117">
        <f>G31-G30</f>
        <v>0</v>
      </c>
      <c r="H32" s="117"/>
      <c r="I32" s="117">
        <f>I31-I30</f>
        <v>0</v>
      </c>
      <c r="J32" s="117"/>
      <c r="K32" s="117">
        <f>K31-K30</f>
        <v>0</v>
      </c>
      <c r="L32" s="117"/>
      <c r="M32" s="117">
        <f>M31-M30</f>
        <v>0</v>
      </c>
      <c r="N32" s="117"/>
    </row>
    <row r="33" spans="2:14" ht="15" hidden="1" outlineLevel="1">
      <c r="B33" s="116" t="s">
        <v>35</v>
      </c>
      <c r="C33" s="116"/>
      <c r="D33" s="116"/>
      <c r="E33" s="117">
        <f>DATA!B6*DATA!$B$7</f>
        <v>0</v>
      </c>
      <c r="F33" s="117"/>
      <c r="G33" s="117">
        <f>DATA!C6*DATA!$B$7</f>
        <v>0</v>
      </c>
      <c r="H33" s="117"/>
      <c r="I33" s="117">
        <f>DATA!D6*DATA!$B$7</f>
        <v>0</v>
      </c>
      <c r="J33" s="117"/>
      <c r="K33" s="117">
        <f>DATA!E6*DATA!$B$7</f>
        <v>0</v>
      </c>
      <c r="L33" s="117"/>
      <c r="M33" s="117">
        <f>DATA!F6*DATA!$B$7</f>
        <v>0</v>
      </c>
      <c r="N33" s="117"/>
    </row>
    <row r="34" spans="2:14" ht="15" collapsed="1">
      <c r="B34" s="116" t="s">
        <v>67</v>
      </c>
      <c r="C34" s="116"/>
      <c r="D34" s="116"/>
      <c r="E34" s="117">
        <f>IF(E33=0,0,E32/E33)</f>
        <v>0</v>
      </c>
      <c r="F34" s="117"/>
      <c r="G34" s="117">
        <f>IF(G33=0,0,G32/G33)</f>
        <v>0</v>
      </c>
      <c r="H34" s="117"/>
      <c r="I34" s="117">
        <f>IF(I33=0,0,I32/I33)</f>
        <v>0</v>
      </c>
      <c r="J34" s="117"/>
      <c r="K34" s="117">
        <f>IF(K33=0,0,K32/K33)</f>
        <v>0</v>
      </c>
      <c r="L34" s="117"/>
      <c r="M34" s="117">
        <f>IF(M33=0,0,M32/M33)</f>
        <v>0</v>
      </c>
      <c r="N34" s="117"/>
    </row>
    <row r="35" spans="2:14" ht="15" hidden="1" outlineLevel="1">
      <c r="B35" s="116" t="s">
        <v>69</v>
      </c>
      <c r="C35" s="116"/>
      <c r="D35" s="116"/>
      <c r="E35" s="113" t="e">
        <f>E29/E34</f>
        <v>#DIV/0!</v>
      </c>
      <c r="F35" s="113"/>
      <c r="G35" s="113" t="e">
        <f>G29/G34</f>
        <v>#DIV/0!</v>
      </c>
      <c r="H35" s="113"/>
      <c r="I35" s="113" t="e">
        <f>I29/I34</f>
        <v>#DIV/0!</v>
      </c>
      <c r="J35" s="113"/>
      <c r="K35" s="113" t="e">
        <f>K29/K34</f>
        <v>#DIV/0!</v>
      </c>
      <c r="L35" s="113"/>
      <c r="M35" s="113" t="e">
        <f>M29/M34</f>
        <v>#DIV/0!</v>
      </c>
      <c r="N35" s="113"/>
    </row>
    <row r="36" spans="2:14" ht="15" collapsed="1">
      <c r="B36" s="114" t="s">
        <v>112</v>
      </c>
      <c r="C36" s="114"/>
      <c r="D36" s="114"/>
      <c r="E36" s="115">
        <f>IF(E34=0,0,E35/DATA!$B$7)</f>
        <v>0</v>
      </c>
      <c r="F36" s="115"/>
      <c r="G36" s="115">
        <f>IF(G34=0,0,G35/DATA!$B$7)</f>
        <v>0</v>
      </c>
      <c r="H36" s="115"/>
      <c r="I36" s="115">
        <f>IF(I34=0,0,I35/DATA!$B$7)</f>
        <v>0</v>
      </c>
      <c r="J36" s="115"/>
      <c r="K36" s="115">
        <f>IF(K34=0,0,K35/DATA!$B$7)</f>
        <v>0</v>
      </c>
      <c r="L36" s="115"/>
      <c r="M36" s="115">
        <f>IF(M34=0,0,M35/DATA!$B$7)</f>
        <v>0</v>
      </c>
      <c r="N36" s="115"/>
    </row>
    <row r="37" spans="2:14" ht="15">
      <c r="B37" s="116" t="s">
        <v>113</v>
      </c>
      <c r="C37" s="116"/>
      <c r="D37" s="116"/>
      <c r="E37" s="113">
        <f>Analysis!D12</f>
        <v>0</v>
      </c>
      <c r="F37" s="113"/>
      <c r="G37" s="113">
        <f>Analysis!E12</f>
        <v>0</v>
      </c>
      <c r="H37" s="113"/>
      <c r="I37" s="113">
        <f>Analysis!F12</f>
        <v>0</v>
      </c>
      <c r="J37" s="113"/>
      <c r="K37" s="113">
        <f>Analysis!G12</f>
        <v>0</v>
      </c>
      <c r="L37" s="113"/>
      <c r="M37" s="113">
        <f>Analysis!H12</f>
        <v>0</v>
      </c>
      <c r="N37" s="113"/>
    </row>
    <row r="38" spans="2:14" ht="15">
      <c r="B38" s="114" t="s">
        <v>70</v>
      </c>
      <c r="C38" s="114"/>
      <c r="D38" s="114"/>
      <c r="E38" s="115">
        <f>E37-E36</f>
        <v>0</v>
      </c>
      <c r="F38" s="115"/>
      <c r="G38" s="115">
        <f>G37-G36</f>
        <v>0</v>
      </c>
      <c r="H38" s="115"/>
      <c r="I38" s="115">
        <f>I37-I36</f>
        <v>0</v>
      </c>
      <c r="J38" s="115"/>
      <c r="K38" s="115">
        <f>K37-K36</f>
        <v>0</v>
      </c>
      <c r="L38" s="115"/>
      <c r="M38" s="115">
        <f>M37-M36</f>
        <v>0</v>
      </c>
      <c r="N38" s="115"/>
    </row>
  </sheetData>
  <sheetProtection sheet="1" objects="1" scenarios="1"/>
  <mergeCells count="60">
    <mergeCell ref="I29:J29"/>
    <mergeCell ref="B34:D34"/>
    <mergeCell ref="E34:F34"/>
    <mergeCell ref="G34:H34"/>
    <mergeCell ref="E30:F30"/>
    <mergeCell ref="B29:D29"/>
    <mergeCell ref="E29:F29"/>
    <mergeCell ref="G29:H29"/>
    <mergeCell ref="I34:J34"/>
    <mergeCell ref="I30:J30"/>
    <mergeCell ref="K34:L34"/>
    <mergeCell ref="M34:N34"/>
    <mergeCell ref="K29:L29"/>
    <mergeCell ref="M29:N29"/>
    <mergeCell ref="K30:L30"/>
    <mergeCell ref="M30:N30"/>
    <mergeCell ref="M32:N32"/>
    <mergeCell ref="K33:L33"/>
    <mergeCell ref="M33:N33"/>
    <mergeCell ref="B30:D30"/>
    <mergeCell ref="B31:D31"/>
    <mergeCell ref="E31:F31"/>
    <mergeCell ref="G31:H31"/>
    <mergeCell ref="G30:H30"/>
    <mergeCell ref="I31:J31"/>
    <mergeCell ref="K31:L31"/>
    <mergeCell ref="M31:N31"/>
    <mergeCell ref="E32:F32"/>
    <mergeCell ref="G32:H32"/>
    <mergeCell ref="I32:J32"/>
    <mergeCell ref="K32:L32"/>
    <mergeCell ref="B33:D33"/>
    <mergeCell ref="E33:F33"/>
    <mergeCell ref="G33:H33"/>
    <mergeCell ref="I33:J33"/>
    <mergeCell ref="M35:N35"/>
    <mergeCell ref="B36:D36"/>
    <mergeCell ref="E36:F36"/>
    <mergeCell ref="G36:H36"/>
    <mergeCell ref="I36:J36"/>
    <mergeCell ref="K36:L36"/>
    <mergeCell ref="M36:N36"/>
    <mergeCell ref="B35:D35"/>
    <mergeCell ref="E35:F35"/>
    <mergeCell ref="G35:H35"/>
    <mergeCell ref="E37:F37"/>
    <mergeCell ref="G37:H37"/>
    <mergeCell ref="I37:J37"/>
    <mergeCell ref="K35:L35"/>
    <mergeCell ref="I35:J35"/>
    <mergeCell ref="E28:F28"/>
    <mergeCell ref="K37:L37"/>
    <mergeCell ref="M37:N37"/>
    <mergeCell ref="B38:D38"/>
    <mergeCell ref="E38:F38"/>
    <mergeCell ref="G38:H38"/>
    <mergeCell ref="I38:J38"/>
    <mergeCell ref="K38:L38"/>
    <mergeCell ref="M38:N38"/>
    <mergeCell ref="B37:D37"/>
  </mergeCells>
  <printOptions/>
  <pageMargins left="0.75" right="0.75" top="2.21" bottom="1" header="0.5" footer="0.5"/>
  <pageSetup fitToHeight="1" fitToWidth="1" horizontalDpi="600" verticalDpi="600" orientation="portrait" scale="66" r:id="rId2"/>
  <drawing r:id="rId1"/>
</worksheet>
</file>

<file path=xl/worksheets/sheet4.xml><?xml version="1.0" encoding="utf-8"?>
<worksheet xmlns="http://schemas.openxmlformats.org/spreadsheetml/2006/main" xmlns:r="http://schemas.openxmlformats.org/officeDocument/2006/relationships">
  <sheetPr codeName="Sheet2">
    <tabColor indexed="43"/>
  </sheetPr>
  <dimension ref="A8:N29"/>
  <sheetViews>
    <sheetView showGridLines="0" showRowColHeaders="0" workbookViewId="0" topLeftCell="E1">
      <selection activeCell="I34" sqref="I34"/>
    </sheetView>
  </sheetViews>
  <sheetFormatPr defaultColWidth="9.00390625" defaultRowHeight="14.25" outlineLevelCol="1"/>
  <cols>
    <col min="1" max="4" width="9.00390625" style="0" hidden="1" customWidth="1" outlineLevel="1"/>
    <col min="5" max="5" width="1.75390625" style="5" customWidth="1" collapsed="1"/>
    <col min="6" max="6" width="13.25390625" style="0" customWidth="1"/>
    <col min="7" max="7" width="34.875" style="0" customWidth="1"/>
    <col min="8" max="8" width="15.75390625" style="0" customWidth="1"/>
    <col min="9" max="9" width="28.875" style="0" bestFit="1" customWidth="1"/>
    <col min="10" max="10" width="13.375" style="0" customWidth="1"/>
    <col min="11" max="14" width="11.00390625" style="0" customWidth="1"/>
  </cols>
  <sheetData>
    <row r="8" spans="1:14" ht="14.25">
      <c r="A8" s="6" t="s">
        <v>21</v>
      </c>
      <c r="B8" s="6" t="s">
        <v>97</v>
      </c>
      <c r="C8" s="6" t="s">
        <v>23</v>
      </c>
      <c r="D8" s="6" t="s">
        <v>98</v>
      </c>
      <c r="F8" s="6" t="s">
        <v>74</v>
      </c>
      <c r="G8" s="6" t="s">
        <v>81</v>
      </c>
      <c r="H8" s="6" t="s">
        <v>118</v>
      </c>
      <c r="I8" s="6" t="s">
        <v>115</v>
      </c>
      <c r="J8" s="6" t="s">
        <v>114</v>
      </c>
      <c r="K8" s="6" t="s">
        <v>24</v>
      </c>
      <c r="L8" s="6" t="s">
        <v>96</v>
      </c>
      <c r="M8" s="6" t="s">
        <v>25</v>
      </c>
      <c r="N8" s="6" t="s">
        <v>53</v>
      </c>
    </row>
    <row r="9" spans="1:14" ht="14.25">
      <c r="A9" s="1">
        <f>IF($H9=A$8,1,0)</f>
        <v>0</v>
      </c>
      <c r="B9" s="1">
        <f aca="true" t="shared" si="0" ref="B9:D23">IF($H9=B$8,1,0)</f>
        <v>0</v>
      </c>
      <c r="C9" s="1">
        <f t="shared" si="0"/>
        <v>0</v>
      </c>
      <c r="D9" s="1">
        <f t="shared" si="0"/>
        <v>0</v>
      </c>
      <c r="F9" s="60"/>
      <c r="G9" s="59">
        <f>IF(ISERROR(INDEX(CPT!C:C,MATCH($F9,CPT!$B:$B,0),1)),"",INDEX(CPT!C:C,MATCH($F9,CPT!$B:$B,0),1))</f>
      </c>
      <c r="H9" s="59">
        <f>IF(ISERROR(INDEX(CPT!D:D,MATCH($F9,CPT!$B:$B,0),1)),"",INDEX(CPT!D:D,MATCH($F9,CPT!$B:$B,0),1))</f>
      </c>
      <c r="I9" s="56"/>
      <c r="J9" s="58"/>
      <c r="K9" s="57">
        <f>A9*FDGprice</f>
        <v>0</v>
      </c>
      <c r="L9" s="57">
        <f aca="true" t="shared" si="1" ref="L9:L23">B9*AmividPrice</f>
        <v>0</v>
      </c>
      <c r="M9" s="57">
        <f>C9*NaFPrice</f>
        <v>0</v>
      </c>
      <c r="N9" s="57">
        <f aca="true" t="shared" si="2" ref="N9:N23">D9*OtherPrice</f>
        <v>0</v>
      </c>
    </row>
    <row r="10" spans="1:14" ht="14.25">
      <c r="A10" s="1">
        <f aca="true" t="shared" si="3" ref="A10:A23">IF($H10=A$8,1,0)</f>
        <v>0</v>
      </c>
      <c r="B10" s="1">
        <f t="shared" si="0"/>
        <v>0</v>
      </c>
      <c r="C10" s="1">
        <f t="shared" si="0"/>
        <v>0</v>
      </c>
      <c r="D10" s="1">
        <f t="shared" si="0"/>
        <v>0</v>
      </c>
      <c r="F10" s="60"/>
      <c r="G10" s="59">
        <f>IF(ISERROR(INDEX(CPT!C:C,MATCH(F10,CPT!B:B,0),1)),"",INDEX(CPT!C:C,MATCH(F10,CPT!B:B,0),1))</f>
      </c>
      <c r="H10" s="59">
        <f>IF(ISERROR(INDEX(CPT!D:D,MATCH($F10,CPT!$B:$B,0),1)),"",INDEX(CPT!D:D,MATCH($F10,CPT!$B:$B,0),1))</f>
      </c>
      <c r="I10" s="56"/>
      <c r="J10" s="58"/>
      <c r="K10" s="57">
        <f aca="true" t="shared" si="4" ref="K10:K23">A10*FDGprice</f>
        <v>0</v>
      </c>
      <c r="L10" s="57">
        <f t="shared" si="1"/>
        <v>0</v>
      </c>
      <c r="M10" s="57">
        <f aca="true" t="shared" si="5" ref="M10:M23">C10*NaFPrice</f>
        <v>0</v>
      </c>
      <c r="N10" s="57">
        <f t="shared" si="2"/>
        <v>0</v>
      </c>
    </row>
    <row r="11" spans="1:14" ht="14.25">
      <c r="A11" s="1">
        <f t="shared" si="3"/>
        <v>0</v>
      </c>
      <c r="B11" s="1">
        <f t="shared" si="0"/>
        <v>0</v>
      </c>
      <c r="C11" s="1">
        <f t="shared" si="0"/>
        <v>0</v>
      </c>
      <c r="D11" s="1">
        <f t="shared" si="0"/>
        <v>0</v>
      </c>
      <c r="E11" s="23"/>
      <c r="F11" s="60"/>
      <c r="G11" s="59">
        <f>IF(ISERROR(INDEX(CPT!C:C,MATCH(F11,CPT!B:B,0),1)),"",INDEX(CPT!C:C,MATCH(F11,CPT!B:B,0),1))</f>
      </c>
      <c r="H11" s="59">
        <f>IF(ISERROR(INDEX(CPT!D:D,MATCH($F11,CPT!$B:$B,0),1)),"",INDEX(CPT!D:D,MATCH($F11,CPT!$B:$B,0),1))</f>
      </c>
      <c r="I11" s="65"/>
      <c r="J11" s="58"/>
      <c r="K11" s="57">
        <f t="shared" si="4"/>
        <v>0</v>
      </c>
      <c r="L11" s="57">
        <f t="shared" si="1"/>
        <v>0</v>
      </c>
      <c r="M11" s="57">
        <f t="shared" si="5"/>
        <v>0</v>
      </c>
      <c r="N11" s="57">
        <f t="shared" si="2"/>
        <v>0</v>
      </c>
    </row>
    <row r="12" spans="1:14" ht="14.25">
      <c r="A12" s="1">
        <f t="shared" si="3"/>
        <v>0</v>
      </c>
      <c r="B12" s="1">
        <f t="shared" si="0"/>
        <v>0</v>
      </c>
      <c r="C12" s="1">
        <f>IF($H12=C$8,1,0)</f>
        <v>0</v>
      </c>
      <c r="D12" s="1">
        <f t="shared" si="0"/>
        <v>0</v>
      </c>
      <c r="F12" s="60"/>
      <c r="G12" s="59">
        <f>IF(ISERROR(INDEX(CPT!C:C,MATCH(F12,CPT!B:B,0),1)),"",INDEX(CPT!C:C,MATCH(F12,CPT!B:B,0),1))</f>
      </c>
      <c r="H12" s="59">
        <f>IF(ISERROR(INDEX(CPT!D:D,MATCH($F12,CPT!$B:$B,0),1)),"",INDEX(CPT!D:D,MATCH($F12,CPT!$B:$B,0),1))</f>
      </c>
      <c r="I12" s="56"/>
      <c r="J12" s="58"/>
      <c r="K12" s="57">
        <f t="shared" si="4"/>
        <v>0</v>
      </c>
      <c r="L12" s="57">
        <f t="shared" si="1"/>
        <v>0</v>
      </c>
      <c r="M12" s="57">
        <f t="shared" si="5"/>
        <v>0</v>
      </c>
      <c r="N12" s="57">
        <f t="shared" si="2"/>
        <v>0</v>
      </c>
    </row>
    <row r="13" spans="1:14" ht="14.25">
      <c r="A13" s="1">
        <f t="shared" si="3"/>
        <v>0</v>
      </c>
      <c r="B13" s="1">
        <f t="shared" si="0"/>
        <v>0</v>
      </c>
      <c r="C13" s="1">
        <f>IF($H13=C$8,1,0)</f>
        <v>0</v>
      </c>
      <c r="D13" s="1">
        <f t="shared" si="0"/>
        <v>0</v>
      </c>
      <c r="F13" s="60"/>
      <c r="G13" s="59">
        <f>IF(ISERROR(INDEX(CPT!C:C,MATCH(F13,CPT!B:B,0),1)),"",INDEX(CPT!C:C,MATCH(F13,CPT!B:B,0),1))</f>
      </c>
      <c r="H13" s="59">
        <f>IF(ISERROR(INDEX(CPT!D:D,MATCH($F13,CPT!$B:$B,0),1)),"",INDEX(CPT!D:D,MATCH($F13,CPT!$B:$B,0),1))</f>
      </c>
      <c r="I13" s="56"/>
      <c r="J13" s="58" t="s">
        <v>73</v>
      </c>
      <c r="K13" s="57">
        <f>A13*FDGprice</f>
        <v>0</v>
      </c>
      <c r="L13" s="57">
        <f t="shared" si="1"/>
        <v>0</v>
      </c>
      <c r="M13" s="57">
        <f>C13*NaFPrice</f>
        <v>0</v>
      </c>
      <c r="N13" s="57">
        <f t="shared" si="2"/>
        <v>0</v>
      </c>
    </row>
    <row r="14" spans="1:14" ht="14.25">
      <c r="A14" s="1">
        <f t="shared" si="3"/>
        <v>0</v>
      </c>
      <c r="B14" s="1">
        <f t="shared" si="0"/>
        <v>0</v>
      </c>
      <c r="C14" s="1">
        <f t="shared" si="0"/>
        <v>0</v>
      </c>
      <c r="D14" s="1">
        <f t="shared" si="0"/>
        <v>0</v>
      </c>
      <c r="F14" s="60"/>
      <c r="G14" s="59">
        <f>IF(ISERROR(INDEX(CPT!C:C,MATCH(F14,CPT!B:B,0),1)),"",INDEX(CPT!C:C,MATCH(F14,CPT!B:B,0),1))</f>
      </c>
      <c r="H14" s="59">
        <f>IF(ISERROR(INDEX(CPT!D:D,MATCH($F14,CPT!$B:$B,0),1)),"",INDEX(CPT!D:D,MATCH($F14,CPT!$B:$B,0),1))</f>
      </c>
      <c r="I14" s="56"/>
      <c r="J14" s="58"/>
      <c r="K14" s="57">
        <f t="shared" si="4"/>
        <v>0</v>
      </c>
      <c r="L14" s="57">
        <f t="shared" si="1"/>
        <v>0</v>
      </c>
      <c r="M14" s="57">
        <f t="shared" si="5"/>
        <v>0</v>
      </c>
      <c r="N14" s="57">
        <f t="shared" si="2"/>
        <v>0</v>
      </c>
    </row>
    <row r="15" spans="1:14" ht="14.25">
      <c r="A15" s="1">
        <f t="shared" si="3"/>
        <v>0</v>
      </c>
      <c r="B15" s="1">
        <f t="shared" si="0"/>
        <v>0</v>
      </c>
      <c r="C15" s="1">
        <f t="shared" si="0"/>
        <v>0</v>
      </c>
      <c r="D15" s="1">
        <f t="shared" si="0"/>
        <v>0</v>
      </c>
      <c r="F15" s="60"/>
      <c r="G15" s="59">
        <f>IF(ISERROR(INDEX(CPT!C:C,MATCH(F15,CPT!B:B,0),1)),"",INDEX(CPT!C:C,MATCH(F15,CPT!B:B,0),1))</f>
      </c>
      <c r="H15" s="59">
        <f>IF(ISERROR(INDEX(CPT!D:D,MATCH($F15,CPT!$B:$B,0),1)),"",INDEX(CPT!D:D,MATCH($F15,CPT!$B:$B,0),1))</f>
      </c>
      <c r="I15" s="56"/>
      <c r="J15" s="58"/>
      <c r="K15" s="57">
        <f t="shared" si="4"/>
        <v>0</v>
      </c>
      <c r="L15" s="57">
        <f t="shared" si="1"/>
        <v>0</v>
      </c>
      <c r="M15" s="57">
        <f t="shared" si="5"/>
        <v>0</v>
      </c>
      <c r="N15" s="57">
        <f t="shared" si="2"/>
        <v>0</v>
      </c>
    </row>
    <row r="16" spans="1:14" ht="14.25">
      <c r="A16" s="1">
        <f t="shared" si="3"/>
        <v>0</v>
      </c>
      <c r="B16" s="1">
        <f t="shared" si="0"/>
        <v>0</v>
      </c>
      <c r="C16" s="1">
        <f t="shared" si="0"/>
        <v>0</v>
      </c>
      <c r="D16" s="1">
        <f t="shared" si="0"/>
        <v>0</v>
      </c>
      <c r="F16" s="60"/>
      <c r="G16" s="59">
        <f>IF(ISERROR(INDEX(CPT!C:C,MATCH(F16,CPT!B:B,0),1)),"",INDEX(CPT!C:C,MATCH(F16,CPT!B:B,0),1))</f>
      </c>
      <c r="H16" s="59">
        <f>IF(ISERROR(INDEX(CPT!D:D,MATCH($F16,CPT!$B:$B,0),1)),"",INDEX(CPT!D:D,MATCH($F16,CPT!$B:$B,0),1))</f>
      </c>
      <c r="I16" s="56"/>
      <c r="J16" s="58"/>
      <c r="K16" s="57">
        <f t="shared" si="4"/>
        <v>0</v>
      </c>
      <c r="L16" s="57">
        <f t="shared" si="1"/>
        <v>0</v>
      </c>
      <c r="M16" s="57">
        <f t="shared" si="5"/>
        <v>0</v>
      </c>
      <c r="N16" s="57">
        <f t="shared" si="2"/>
        <v>0</v>
      </c>
    </row>
    <row r="17" spans="1:14" ht="14.25">
      <c r="A17" s="1">
        <f t="shared" si="3"/>
        <v>0</v>
      </c>
      <c r="B17" s="1">
        <f t="shared" si="0"/>
        <v>0</v>
      </c>
      <c r="C17" s="1">
        <f t="shared" si="0"/>
        <v>0</v>
      </c>
      <c r="D17" s="1">
        <f t="shared" si="0"/>
        <v>0</v>
      </c>
      <c r="F17" s="60"/>
      <c r="G17" s="59">
        <f>IF(ISERROR(INDEX(CPT!C:C,MATCH(F17,CPT!B:B,0),1)),"",INDEX(CPT!C:C,MATCH(F17,CPT!B:B,0),1))</f>
      </c>
      <c r="H17" s="59">
        <f>IF(ISERROR(INDEX(CPT!D:D,MATCH($F17,CPT!$B:$B,0),1)),"",INDEX(CPT!D:D,MATCH($F17,CPT!$B:$B,0),1))</f>
      </c>
      <c r="I17" s="56"/>
      <c r="J17" s="58"/>
      <c r="K17" s="57">
        <f t="shared" si="4"/>
        <v>0</v>
      </c>
      <c r="L17" s="57">
        <f t="shared" si="1"/>
        <v>0</v>
      </c>
      <c r="M17" s="57">
        <f t="shared" si="5"/>
        <v>0</v>
      </c>
      <c r="N17" s="57">
        <f t="shared" si="2"/>
        <v>0</v>
      </c>
    </row>
    <row r="18" spans="1:14" ht="14.25">
      <c r="A18" s="1">
        <f t="shared" si="3"/>
        <v>0</v>
      </c>
      <c r="B18" s="1">
        <f t="shared" si="0"/>
        <v>0</v>
      </c>
      <c r="C18" s="1">
        <f t="shared" si="0"/>
        <v>0</v>
      </c>
      <c r="D18" s="1">
        <f t="shared" si="0"/>
        <v>0</v>
      </c>
      <c r="F18" s="60"/>
      <c r="G18" s="59">
        <f>IF(ISERROR(INDEX(CPT!C:C,MATCH(F18,CPT!B:B,0),1)),"",INDEX(CPT!C:C,MATCH(F18,CPT!B:B,0),1))</f>
      </c>
      <c r="H18" s="59">
        <f>IF(ISERROR(INDEX(CPT!D:D,MATCH($F18,CPT!$B:$B,0),1)),"",INDEX(CPT!D:D,MATCH($F18,CPT!$B:$B,0),1))</f>
      </c>
      <c r="I18" s="56"/>
      <c r="J18" s="58" t="s">
        <v>73</v>
      </c>
      <c r="K18" s="57">
        <f t="shared" si="4"/>
        <v>0</v>
      </c>
      <c r="L18" s="57">
        <f t="shared" si="1"/>
        <v>0</v>
      </c>
      <c r="M18" s="57">
        <f t="shared" si="5"/>
        <v>0</v>
      </c>
      <c r="N18" s="57">
        <f t="shared" si="2"/>
        <v>0</v>
      </c>
    </row>
    <row r="19" spans="1:14" ht="14.25">
      <c r="A19" s="1">
        <f t="shared" si="3"/>
        <v>0</v>
      </c>
      <c r="B19" s="1">
        <f t="shared" si="0"/>
        <v>0</v>
      </c>
      <c r="C19" s="1">
        <f t="shared" si="0"/>
        <v>0</v>
      </c>
      <c r="D19" s="1">
        <f t="shared" si="0"/>
        <v>0</v>
      </c>
      <c r="F19" s="60"/>
      <c r="G19" s="59">
        <f>IF(ISERROR(INDEX(CPT!C:C,MATCH(F19,CPT!B:B,0),1)),"",INDEX(CPT!C:C,MATCH(F19,CPT!B:B,0),1))</f>
      </c>
      <c r="H19" s="59">
        <f>IF(ISERROR(INDEX(CPT!D:D,MATCH($F19,CPT!$B:$B,0),1)),"",INDEX(CPT!D:D,MATCH($F19,CPT!$B:$B,0),1))</f>
      </c>
      <c r="I19" s="56"/>
      <c r="J19" s="58"/>
      <c r="K19" s="57">
        <f t="shared" si="4"/>
        <v>0</v>
      </c>
      <c r="L19" s="57">
        <f t="shared" si="1"/>
        <v>0</v>
      </c>
      <c r="M19" s="57">
        <f t="shared" si="5"/>
        <v>0</v>
      </c>
      <c r="N19" s="57">
        <f t="shared" si="2"/>
        <v>0</v>
      </c>
    </row>
    <row r="20" spans="1:14" ht="14.25">
      <c r="A20" s="1">
        <f t="shared" si="3"/>
        <v>0</v>
      </c>
      <c r="B20" s="1">
        <f t="shared" si="0"/>
        <v>0</v>
      </c>
      <c r="C20" s="1">
        <f t="shared" si="0"/>
        <v>0</v>
      </c>
      <c r="D20" s="1">
        <f t="shared" si="0"/>
        <v>0</v>
      </c>
      <c r="F20" s="60"/>
      <c r="G20" s="59">
        <f>IF(ISERROR(INDEX(CPT!C:C,MATCH(F20,CPT!B:B,0),1)),"",INDEX(CPT!C:C,MATCH(F20,CPT!B:B,0),1))</f>
      </c>
      <c r="H20" s="59">
        <f>IF(ISERROR(INDEX(CPT!D:D,MATCH($F20,CPT!$B:$B,0),1)),"",INDEX(CPT!D:D,MATCH($F20,CPT!$B:$B,0),1))</f>
      </c>
      <c r="I20" s="56"/>
      <c r="J20" s="58"/>
      <c r="K20" s="57">
        <f t="shared" si="4"/>
        <v>0</v>
      </c>
      <c r="L20" s="57">
        <f t="shared" si="1"/>
        <v>0</v>
      </c>
      <c r="M20" s="57">
        <f t="shared" si="5"/>
        <v>0</v>
      </c>
      <c r="N20" s="57">
        <f t="shared" si="2"/>
        <v>0</v>
      </c>
    </row>
    <row r="21" spans="1:14" ht="14.25">
      <c r="A21" s="1">
        <f t="shared" si="3"/>
        <v>0</v>
      </c>
      <c r="B21" s="1">
        <f t="shared" si="0"/>
        <v>0</v>
      </c>
      <c r="C21" s="1">
        <f t="shared" si="0"/>
        <v>0</v>
      </c>
      <c r="D21" s="1">
        <f t="shared" si="0"/>
        <v>0</v>
      </c>
      <c r="F21" s="60"/>
      <c r="G21" s="59">
        <f>IF(ISERROR(INDEX(CPT!C:C,MATCH(F21,CPT!B:B,0),1)),"",INDEX(CPT!C:C,MATCH(F21,CPT!B:B,0),1))</f>
      </c>
      <c r="H21" s="59">
        <f>IF(ISERROR(INDEX(CPT!D:D,MATCH($F21,CPT!$B:$B,0),1)),"",INDEX(CPT!D:D,MATCH($F21,CPT!$B:$B,0),1))</f>
      </c>
      <c r="I21" s="56"/>
      <c r="J21" s="58"/>
      <c r="K21" s="57">
        <f t="shared" si="4"/>
        <v>0</v>
      </c>
      <c r="L21" s="57">
        <f t="shared" si="1"/>
        <v>0</v>
      </c>
      <c r="M21" s="57">
        <f t="shared" si="5"/>
        <v>0</v>
      </c>
      <c r="N21" s="57">
        <f t="shared" si="2"/>
        <v>0</v>
      </c>
    </row>
    <row r="22" spans="1:14" ht="14.25">
      <c r="A22" s="1">
        <f t="shared" si="3"/>
        <v>0</v>
      </c>
      <c r="B22" s="1">
        <f t="shared" si="0"/>
        <v>0</v>
      </c>
      <c r="C22" s="1">
        <f t="shared" si="0"/>
        <v>0</v>
      </c>
      <c r="D22" s="1">
        <f t="shared" si="0"/>
        <v>0</v>
      </c>
      <c r="F22" s="60"/>
      <c r="G22" s="59">
        <f>IF(ISERROR(INDEX(CPT!C:C,MATCH(F22,CPT!B:B,0),1)),"",INDEX(CPT!C:C,MATCH(F22,CPT!B:B,0),1))</f>
      </c>
      <c r="H22" s="59">
        <f>IF(ISERROR(INDEX(CPT!D:D,MATCH($F22,CPT!$B:$B,0),1)),"",INDEX(CPT!D:D,MATCH($F22,CPT!$B:$B,0),1))</f>
      </c>
      <c r="I22" s="56"/>
      <c r="J22" s="58"/>
      <c r="K22" s="57">
        <f t="shared" si="4"/>
        <v>0</v>
      </c>
      <c r="L22" s="57">
        <f t="shared" si="1"/>
        <v>0</v>
      </c>
      <c r="M22" s="57">
        <f t="shared" si="5"/>
        <v>0</v>
      </c>
      <c r="N22" s="57">
        <f t="shared" si="2"/>
        <v>0</v>
      </c>
    </row>
    <row r="23" spans="1:14" ht="14.25">
      <c r="A23" s="1">
        <f t="shared" si="3"/>
        <v>0</v>
      </c>
      <c r="B23" s="1">
        <f t="shared" si="0"/>
        <v>0</v>
      </c>
      <c r="C23" s="1">
        <f t="shared" si="0"/>
        <v>0</v>
      </c>
      <c r="D23" s="1">
        <f t="shared" si="0"/>
        <v>0</v>
      </c>
      <c r="F23" s="60"/>
      <c r="G23" s="59">
        <f>IF(ISERROR(INDEX(CPT!C:C,MATCH(F23,CPT!B:B,0),1)),"",INDEX(CPT!C:C,MATCH(F23,CPT!B:B,0),1))</f>
      </c>
      <c r="H23" s="59">
        <f>IF(ISERROR(INDEX(CPT!D:D,MATCH($F23,CPT!$B:$B,0),1)),"",INDEX(CPT!D:D,MATCH($F23,CPT!$B:$B,0),1))</f>
      </c>
      <c r="I23" s="56"/>
      <c r="J23" s="58"/>
      <c r="K23" s="57">
        <f t="shared" si="4"/>
        <v>0</v>
      </c>
      <c r="L23" s="57">
        <f t="shared" si="1"/>
        <v>0</v>
      </c>
      <c r="M23" s="57">
        <f t="shared" si="5"/>
        <v>0</v>
      </c>
      <c r="N23" s="57">
        <f t="shared" si="2"/>
        <v>0</v>
      </c>
    </row>
    <row r="24" ht="6" customHeight="1"/>
    <row r="25" spans="6:14" ht="14.25" customHeight="1">
      <c r="F25" s="119" t="str">
        <f>IF(J29=DATA!$B$6,"All Exams Distributed","You have "&amp;$J$29&amp;" Exams selected, please distribute "&amp;DATA!$B$6-$J$29&amp;" more")</f>
        <v>All Exams Distributed</v>
      </c>
      <c r="G25" s="120"/>
      <c r="H25" s="120"/>
      <c r="I25" s="120"/>
      <c r="J25" s="120"/>
      <c r="K25" s="120"/>
      <c r="L25" s="120"/>
      <c r="M25" s="120"/>
      <c r="N25" s="120"/>
    </row>
    <row r="26" spans="6:14" ht="15" customHeight="1">
      <c r="F26" s="119"/>
      <c r="G26" s="120"/>
      <c r="H26" s="120"/>
      <c r="I26" s="120"/>
      <c r="J26" s="120"/>
      <c r="K26" s="120"/>
      <c r="L26" s="120"/>
      <c r="M26" s="120"/>
      <c r="N26" s="120"/>
    </row>
    <row r="27" ht="6" customHeight="1"/>
    <row r="28" spans="9:14" ht="14.25">
      <c r="I28" s="7" t="s">
        <v>125</v>
      </c>
      <c r="J28" s="7" t="s">
        <v>10</v>
      </c>
      <c r="K28" s="124" t="s">
        <v>124</v>
      </c>
      <c r="L28" s="125"/>
      <c r="M28" s="125"/>
      <c r="N28" s="125"/>
    </row>
    <row r="29" spans="9:14" ht="14.25">
      <c r="I29" s="61">
        <f>IF(ISERROR(SUMPRODUCT(I9:I23,$J$9:$J$23)/$J29),0,SUMPRODUCT(I9:I23,$J$9:$J$23)/$J29)</f>
        <v>0</v>
      </c>
      <c r="J29" s="8">
        <f>SUM(J9:J23)</f>
        <v>0</v>
      </c>
      <c r="K29" s="121">
        <f>IF(ISERROR(SUMPRODUCT(K9:K23,$J$9:$J$23)/$J29),0,SUMPRODUCT(K9:K23,$J$9:$J$23)/$J29)+IF(ISERROR(SUMPRODUCT(L9:L23,$J$9:$J$23)/$J29),0,SUMPRODUCT(L9:L23,$J$9:$J$23)/$J29)+IF(ISERROR(SUMPRODUCT(M9:M23,$J$9:$J$23)/$J29),0,SUMPRODUCT(M9:M23,$J$9:$J$23)/$J29)+IF(ISERROR(SUMPRODUCT(N9:N23,$J$9:$J$23)/$J29),0,SUMPRODUCT(N9:N23,$J$9:$J$23)/$J29)</f>
        <v>0</v>
      </c>
      <c r="L29" s="122"/>
      <c r="M29" s="122"/>
      <c r="N29" s="123"/>
    </row>
  </sheetData>
  <sheetProtection sheet="1" objects="1" scenarios="1"/>
  <protectedRanges>
    <protectedRange sqref="F9:F23" name="CPT"/>
    <protectedRange sqref="I9:J23" name="Reimbursement_Exams"/>
  </protectedRanges>
  <mergeCells count="3">
    <mergeCell ref="F25:N26"/>
    <mergeCell ref="K29:N29"/>
    <mergeCell ref="K28:N28"/>
  </mergeCells>
  <conditionalFormatting sqref="F25:N26">
    <cfRule type="cellIs" priority="1" dxfId="0" operator="equal" stopIfTrue="1">
      <formula>"All Exams distributed"</formula>
    </cfRule>
    <cfRule type="cellIs" priority="2" dxfId="1" operator="notEqual" stopIfTrue="1">
      <formula>"All Exams distributed"</formula>
    </cfRule>
  </conditionalFormatting>
  <dataValidations count="2">
    <dataValidation type="list" allowBlank="1" showInputMessage="1" showErrorMessage="1" sqref="J9:J23">
      <formula1>ExamDropdown</formula1>
    </dataValidation>
    <dataValidation type="list" allowBlank="1" showInputMessage="1" showErrorMessage="1" sqref="F9:F23">
      <formula1>CPT_Codes</formula1>
    </dataValidation>
  </dataValidation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tabColor indexed="51"/>
  </sheetPr>
  <dimension ref="B1:K22"/>
  <sheetViews>
    <sheetView showGridLines="0" workbookViewId="0" topLeftCell="B1">
      <selection activeCell="C11" sqref="C11"/>
    </sheetView>
  </sheetViews>
  <sheetFormatPr defaultColWidth="9.00390625" defaultRowHeight="14.25"/>
  <cols>
    <col min="2" max="2" width="18.25390625" style="0" customWidth="1"/>
    <col min="3" max="3" width="14.875" style="0" customWidth="1"/>
    <col min="4" max="4" width="11.50390625" style="0" bestFit="1" customWidth="1"/>
    <col min="5" max="7" width="9.125" style="0" bestFit="1" customWidth="1"/>
    <col min="8" max="8" width="9.875" style="0" bestFit="1" customWidth="1"/>
  </cols>
  <sheetData>
    <row r="1" spans="5:8" ht="14.25">
      <c r="E1">
        <v>2</v>
      </c>
      <c r="F1">
        <v>3</v>
      </c>
      <c r="G1">
        <v>4</v>
      </c>
      <c r="H1">
        <v>5</v>
      </c>
    </row>
    <row r="2" spans="2:11" ht="14.25">
      <c r="B2" s="112" t="s">
        <v>61</v>
      </c>
      <c r="C2" s="112"/>
      <c r="D2" s="112"/>
      <c r="E2" s="112"/>
      <c r="F2" s="112"/>
      <c r="G2" s="112"/>
      <c r="H2" s="112"/>
      <c r="I2" s="112"/>
      <c r="J2" s="112"/>
      <c r="K2" s="112"/>
    </row>
    <row r="3" spans="3:8" ht="14.25">
      <c r="C3" t="s">
        <v>65</v>
      </c>
      <c r="D3" t="s">
        <v>30</v>
      </c>
      <c r="E3" t="s">
        <v>31</v>
      </c>
      <c r="F3" t="s">
        <v>32</v>
      </c>
      <c r="G3" t="s">
        <v>33</v>
      </c>
      <c r="H3" t="s">
        <v>34</v>
      </c>
    </row>
    <row r="4" spans="2:8" ht="14.25">
      <c r="B4" t="s">
        <v>62</v>
      </c>
      <c r="D4" s="49">
        <f>SUM(Analysis!D$84:D$86)/1000000</f>
        <v>0</v>
      </c>
      <c r="E4" s="49">
        <f>SUM(Analysis!E$84:E$86)/1000000</f>
        <v>0</v>
      </c>
      <c r="F4" s="49">
        <f>SUM(Analysis!F$84:F$86)/1000000</f>
        <v>0</v>
      </c>
      <c r="G4" s="49">
        <f>SUM(Analysis!G$84:G$86)/1000000</f>
        <v>0</v>
      </c>
      <c r="H4" s="49">
        <f>SUM(Analysis!H$84:H$86)/1000000</f>
        <v>0</v>
      </c>
    </row>
    <row r="5" spans="2:8" ht="14.25">
      <c r="B5" t="s">
        <v>15</v>
      </c>
      <c r="D5" s="49">
        <f>SUM(Analysis!D$88:D$88)/1000000</f>
        <v>0</v>
      </c>
      <c r="E5" s="49">
        <f>SUM(Analysis!E$88:E$88)/1000000</f>
        <v>0</v>
      </c>
      <c r="F5" s="49">
        <f>SUM(Analysis!F$88:F$88)/1000000</f>
        <v>0</v>
      </c>
      <c r="G5" s="49">
        <f>SUM(Analysis!G$88:G$88)/1000000</f>
        <v>0</v>
      </c>
      <c r="H5" s="49">
        <f>SUM(Analysis!H$88:H$88)/1000000</f>
        <v>0</v>
      </c>
    </row>
    <row r="6" spans="2:8" ht="14.25">
      <c r="B6" t="s">
        <v>111</v>
      </c>
      <c r="D6" s="49">
        <f>D5-D4</f>
        <v>0</v>
      </c>
      <c r="E6" s="49">
        <f>E5-E4+D6</f>
        <v>0</v>
      </c>
      <c r="F6" s="49">
        <f>F5-F4+E6</f>
        <v>0</v>
      </c>
      <c r="G6" s="49">
        <f>G5-G4+F6</f>
        <v>0</v>
      </c>
      <c r="H6" s="49">
        <f>H5-H4+G6</f>
        <v>0</v>
      </c>
    </row>
    <row r="7" spans="2:8" ht="14.25">
      <c r="B7" t="s">
        <v>63</v>
      </c>
      <c r="D7" s="17">
        <f>1+(DATA!B45/100)</f>
        <v>1</v>
      </c>
      <c r="E7" s="17">
        <f>$D7^E1</f>
        <v>1</v>
      </c>
      <c r="F7" s="17">
        <f>$D7^F1</f>
        <v>1</v>
      </c>
      <c r="G7" s="17">
        <f>$D7^G1</f>
        <v>1</v>
      </c>
      <c r="H7" s="17">
        <f>$D7^H1</f>
        <v>1</v>
      </c>
    </row>
    <row r="8" spans="2:8" ht="14.25">
      <c r="B8" t="s">
        <v>36</v>
      </c>
      <c r="D8" s="50">
        <f>SUM(Analysis!$D90:D90)/1000000</f>
        <v>0</v>
      </c>
      <c r="E8" s="50">
        <f>SUM(Analysis!E90:E90)/1000000</f>
        <v>0</v>
      </c>
      <c r="F8" s="50">
        <f>SUM(Analysis!F90:F90)/1000000</f>
        <v>0</v>
      </c>
      <c r="G8" s="50">
        <f>SUM(Analysis!G90:G90)/1000000</f>
        <v>0</v>
      </c>
      <c r="H8" s="50">
        <f>SUM(Analysis!H90:H90)/1000000</f>
        <v>0</v>
      </c>
    </row>
    <row r="9" spans="2:8" ht="14.25">
      <c r="B9" t="s">
        <v>64</v>
      </c>
      <c r="D9" s="49">
        <f>D8/D7</f>
        <v>0</v>
      </c>
      <c r="E9" s="50">
        <f>E8/E7</f>
        <v>0</v>
      </c>
      <c r="F9" s="50">
        <f>F8/F7</f>
        <v>0</v>
      </c>
      <c r="G9" s="50">
        <f>G8/G7</f>
        <v>0</v>
      </c>
      <c r="H9" s="50">
        <f>H8/H7</f>
        <v>0</v>
      </c>
    </row>
    <row r="10" spans="2:4" ht="14.25">
      <c r="B10" t="s">
        <v>65</v>
      </c>
      <c r="C10" s="49">
        <f>SUM(D9:H9)</f>
        <v>0</v>
      </c>
      <c r="D10" s="49"/>
    </row>
    <row r="11" spans="4:8" ht="14.25">
      <c r="D11" s="50">
        <f>Analysis!D84/1000000</f>
        <v>0</v>
      </c>
      <c r="E11" s="50">
        <f>Analysis!E84/1000000/E$7</f>
        <v>0</v>
      </c>
      <c r="F11" s="50">
        <f>Analysis!F84/1000000/F$7</f>
        <v>0</v>
      </c>
      <c r="G11" s="50">
        <f>Analysis!G84/1000000/G$7</f>
        <v>0</v>
      </c>
      <c r="H11" s="50">
        <f>Analysis!H84/1000000/H$7</f>
        <v>0</v>
      </c>
    </row>
    <row r="12" spans="4:8" ht="14.25">
      <c r="D12" s="50">
        <f>Analysis!D86/1000000</f>
        <v>0</v>
      </c>
      <c r="E12" s="50">
        <f>Analysis!E86/1000000/E$7</f>
        <v>0</v>
      </c>
      <c r="F12" s="50">
        <f>Analysis!F86/1000000/F$7</f>
        <v>0</v>
      </c>
      <c r="G12" s="50">
        <f>Analysis!G86/1000000/G$7</f>
        <v>0</v>
      </c>
      <c r="H12" s="50">
        <f>Analysis!H86/1000000/H$7</f>
        <v>0</v>
      </c>
    </row>
    <row r="13" spans="4:8" ht="14.25">
      <c r="D13" s="50">
        <f>Analysis!D88/1000000</f>
        <v>0</v>
      </c>
      <c r="E13" s="50">
        <f>Analysis!E88/1000000/E$7</f>
        <v>0</v>
      </c>
      <c r="F13" s="50">
        <f>Analysis!F88/1000000/F$7</f>
        <v>0</v>
      </c>
      <c r="G13" s="50">
        <f>Analysis!G88/1000000/G$7</f>
        <v>0</v>
      </c>
      <c r="H13" s="50">
        <f>Analysis!H88/1000000/H$7</f>
        <v>0</v>
      </c>
    </row>
    <row r="17" spans="2:5" ht="14.25">
      <c r="B17" t="s">
        <v>105</v>
      </c>
      <c r="C17" s="51"/>
      <c r="D17" s="51">
        <f>SUM(D11:H11)</f>
        <v>0</v>
      </c>
      <c r="E17" s="51"/>
    </row>
    <row r="18" spans="2:5" ht="14.25">
      <c r="B18" t="s">
        <v>104</v>
      </c>
      <c r="C18" s="51"/>
      <c r="D18" s="51">
        <f>SUM(D12:H12)</f>
        <v>0</v>
      </c>
      <c r="E18" s="51"/>
    </row>
    <row r="19" spans="2:4" ht="14.25">
      <c r="B19" t="s">
        <v>71</v>
      </c>
      <c r="C19" s="51">
        <f>SUM(D13:H13)</f>
        <v>0</v>
      </c>
      <c r="D19" s="51"/>
    </row>
    <row r="20" spans="2:4" ht="14.25">
      <c r="B20" t="s">
        <v>72</v>
      </c>
      <c r="C20" s="50"/>
      <c r="D20" s="51">
        <f>C19-D18-D17</f>
        <v>0</v>
      </c>
    </row>
    <row r="21" spans="2:5" ht="14.25">
      <c r="B21" t="s">
        <v>102</v>
      </c>
      <c r="C21" s="50"/>
      <c r="E21" s="51">
        <f>C19-D18-D17</f>
        <v>0</v>
      </c>
    </row>
    <row r="22" spans="3:5" ht="14.25">
      <c r="C22" s="48" t="s">
        <v>36</v>
      </c>
      <c r="D22" t="s">
        <v>62</v>
      </c>
      <c r="E22" t="s">
        <v>103</v>
      </c>
    </row>
  </sheetData>
  <mergeCells count="1">
    <mergeCell ref="B2:K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15"/>
  </sheetPr>
  <dimension ref="B2:H29"/>
  <sheetViews>
    <sheetView showGridLines="0" showRowColHeaders="0" workbookViewId="0" topLeftCell="A1">
      <selection activeCell="B11" sqref="B11"/>
    </sheetView>
  </sheetViews>
  <sheetFormatPr defaultColWidth="9.00390625" defaultRowHeight="14.25"/>
  <cols>
    <col min="1" max="1" width="2.875" style="0" customWidth="1"/>
    <col min="2" max="2" width="10.75390625" style="0" customWidth="1"/>
    <col min="3" max="3" width="31.875" style="0" customWidth="1"/>
    <col min="4" max="4" width="11.125" style="0" customWidth="1"/>
  </cols>
  <sheetData>
    <row r="1" ht="15" thickBot="1"/>
    <row r="2" spans="2:4" ht="15">
      <c r="B2" s="106" t="s">
        <v>74</v>
      </c>
      <c r="C2" s="108" t="s">
        <v>76</v>
      </c>
      <c r="D2" s="107" t="s">
        <v>75</v>
      </c>
    </row>
    <row r="3" spans="2:4" ht="14.25">
      <c r="B3" s="93">
        <v>78811</v>
      </c>
      <c r="C3" s="102" t="s">
        <v>82</v>
      </c>
      <c r="D3" s="95" t="s">
        <v>21</v>
      </c>
    </row>
    <row r="4" spans="2:8" ht="14.25">
      <c r="B4" s="96">
        <v>78812</v>
      </c>
      <c r="C4" s="103" t="s">
        <v>83</v>
      </c>
      <c r="D4" s="98" t="s">
        <v>21</v>
      </c>
      <c r="F4" s="91"/>
      <c r="G4" s="91"/>
      <c r="H4" s="91"/>
    </row>
    <row r="5" spans="2:8" ht="15">
      <c r="B5" s="93">
        <v>78813</v>
      </c>
      <c r="C5" s="102" t="s">
        <v>84</v>
      </c>
      <c r="D5" s="95" t="s">
        <v>21</v>
      </c>
      <c r="F5" s="92"/>
      <c r="G5" s="92"/>
      <c r="H5" s="92"/>
    </row>
    <row r="6" spans="2:8" ht="14.25">
      <c r="B6" s="96">
        <v>78814</v>
      </c>
      <c r="C6" s="103" t="s">
        <v>87</v>
      </c>
      <c r="D6" s="98" t="s">
        <v>21</v>
      </c>
      <c r="F6" s="91"/>
      <c r="G6" s="91"/>
      <c r="H6" s="91"/>
    </row>
    <row r="7" spans="2:8" ht="14.25">
      <c r="B7" s="93">
        <v>78815</v>
      </c>
      <c r="C7" s="102" t="s">
        <v>88</v>
      </c>
      <c r="D7" s="95" t="s">
        <v>21</v>
      </c>
      <c r="F7" s="91"/>
      <c r="G7" s="91"/>
      <c r="H7" s="91"/>
    </row>
    <row r="8" spans="2:4" ht="14.25">
      <c r="B8" s="96">
        <v>78816</v>
      </c>
      <c r="C8" s="103" t="s">
        <v>89</v>
      </c>
      <c r="D8" s="98" t="s">
        <v>21</v>
      </c>
    </row>
    <row r="9" spans="2:4" ht="14.25">
      <c r="B9" s="93">
        <v>78608</v>
      </c>
      <c r="C9" s="102" t="s">
        <v>77</v>
      </c>
      <c r="D9" s="95" t="s">
        <v>21</v>
      </c>
    </row>
    <row r="10" spans="2:4" ht="14.25">
      <c r="B10" s="96">
        <v>78609</v>
      </c>
      <c r="C10" s="103" t="s">
        <v>78</v>
      </c>
      <c r="D10" s="98" t="s">
        <v>98</v>
      </c>
    </row>
    <row r="11" spans="2:4" ht="14.25">
      <c r="B11" s="93">
        <v>78459</v>
      </c>
      <c r="C11" s="102" t="s">
        <v>79</v>
      </c>
      <c r="D11" s="95" t="s">
        <v>21</v>
      </c>
    </row>
    <row r="12" spans="2:4" ht="14.25">
      <c r="B12" s="96">
        <v>78491</v>
      </c>
      <c r="C12" s="103" t="s">
        <v>85</v>
      </c>
      <c r="D12" s="98" t="s">
        <v>21</v>
      </c>
    </row>
    <row r="13" spans="2:4" ht="14.25">
      <c r="B13" s="93">
        <v>78492</v>
      </c>
      <c r="C13" s="102" t="s">
        <v>86</v>
      </c>
      <c r="D13" s="95" t="s">
        <v>21</v>
      </c>
    </row>
    <row r="14" spans="2:4" ht="14.25">
      <c r="B14" s="96" t="s">
        <v>80</v>
      </c>
      <c r="C14" s="103" t="s">
        <v>90</v>
      </c>
      <c r="D14" s="98" t="s">
        <v>21</v>
      </c>
    </row>
    <row r="15" spans="2:4" ht="14.25">
      <c r="B15" s="93">
        <v>70450</v>
      </c>
      <c r="C15" s="102" t="s">
        <v>91</v>
      </c>
      <c r="D15" s="95" t="s">
        <v>21</v>
      </c>
    </row>
    <row r="16" spans="2:4" ht="14.25">
      <c r="B16" s="96">
        <v>70460</v>
      </c>
      <c r="C16" s="103" t="s">
        <v>92</v>
      </c>
      <c r="D16" s="98" t="s">
        <v>21</v>
      </c>
    </row>
    <row r="17" spans="2:4" ht="14.25">
      <c r="B17" s="93">
        <v>70470</v>
      </c>
      <c r="C17" s="102" t="s">
        <v>93</v>
      </c>
      <c r="D17" s="95" t="s">
        <v>21</v>
      </c>
    </row>
    <row r="18" spans="2:4" ht="14.25">
      <c r="B18" s="96">
        <v>70496</v>
      </c>
      <c r="C18" s="103" t="s">
        <v>94</v>
      </c>
      <c r="D18" s="98" t="s">
        <v>21</v>
      </c>
    </row>
    <row r="19" spans="2:4" ht="14.25">
      <c r="B19" s="93">
        <v>70498</v>
      </c>
      <c r="C19" s="102" t="s">
        <v>95</v>
      </c>
      <c r="D19" s="95" t="s">
        <v>21</v>
      </c>
    </row>
    <row r="20" spans="2:4" ht="14.25">
      <c r="B20" s="96"/>
      <c r="C20" s="97"/>
      <c r="D20" s="98"/>
    </row>
    <row r="21" spans="2:4" ht="14.25">
      <c r="B21" s="93"/>
      <c r="C21" s="94"/>
      <c r="D21" s="95"/>
    </row>
    <row r="22" spans="2:4" ht="14.25">
      <c r="B22" s="96"/>
      <c r="C22" s="97"/>
      <c r="D22" s="98"/>
    </row>
    <row r="23" spans="2:4" ht="14.25">
      <c r="B23" s="93"/>
      <c r="C23" s="94"/>
      <c r="D23" s="95"/>
    </row>
    <row r="24" spans="2:4" ht="14.25">
      <c r="B24" s="96"/>
      <c r="C24" s="97"/>
      <c r="D24" s="98"/>
    </row>
    <row r="25" spans="2:4" ht="14.25">
      <c r="B25" s="93"/>
      <c r="C25" s="94"/>
      <c r="D25" s="95"/>
    </row>
    <row r="26" spans="2:4" ht="14.25">
      <c r="B26" s="96"/>
      <c r="C26" s="97"/>
      <c r="D26" s="98"/>
    </row>
    <row r="27" spans="2:4" ht="14.25">
      <c r="B27" s="93"/>
      <c r="C27" s="94"/>
      <c r="D27" s="95"/>
    </row>
    <row r="28" spans="2:4" ht="14.25">
      <c r="B28" s="96"/>
      <c r="C28" s="97"/>
      <c r="D28" s="98"/>
    </row>
    <row r="29" spans="2:4" ht="15" thickBot="1">
      <c r="B29" s="99"/>
      <c r="C29" s="100"/>
      <c r="D29" s="101"/>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1">
    <tabColor indexed="51"/>
  </sheetPr>
  <dimension ref="A2:S52"/>
  <sheetViews>
    <sheetView showGridLines="0" showZeros="0" workbookViewId="0" topLeftCell="A1">
      <selection activeCell="G13" sqref="G13"/>
    </sheetView>
  </sheetViews>
  <sheetFormatPr defaultColWidth="9.00390625" defaultRowHeight="14.25"/>
  <cols>
    <col min="1" max="1" width="24.75390625" style="0" customWidth="1"/>
    <col min="5" max="5" width="12.25390625" style="0" customWidth="1"/>
    <col min="6" max="6" width="9.50390625" style="0" customWidth="1"/>
    <col min="7" max="7" width="16.875" style="0" customWidth="1"/>
    <col min="8" max="8" width="15.375" style="0" customWidth="1"/>
    <col min="9" max="9" width="10.75390625" style="0" customWidth="1"/>
    <col min="10" max="10" width="15.00390625" style="0" customWidth="1"/>
    <col min="11" max="11" width="18.50390625" style="0" customWidth="1"/>
    <col min="12" max="12" width="19.375" style="0" customWidth="1"/>
    <col min="16" max="16" width="10.875" style="0" customWidth="1"/>
  </cols>
  <sheetData>
    <row r="2" spans="11:19" ht="14.25">
      <c r="K2" s="10" t="s">
        <v>12</v>
      </c>
      <c r="L2" s="10" t="s">
        <v>11</v>
      </c>
      <c r="S2" t="s">
        <v>167</v>
      </c>
    </row>
    <row r="3" spans="1:19" ht="14.25">
      <c r="A3" s="129" t="s">
        <v>15</v>
      </c>
      <c r="B3" s="130"/>
      <c r="C3" s="130"/>
      <c r="D3" s="130"/>
      <c r="E3" s="130"/>
      <c r="F3" s="130"/>
      <c r="G3" s="131"/>
      <c r="K3" s="11">
        <f>B5-Exams!$J$29</f>
        <v>0</v>
      </c>
      <c r="L3" s="12">
        <f>IF(M3&lt;=$K$3,M3,"")</f>
      </c>
      <c r="M3" s="12">
        <v>1</v>
      </c>
      <c r="P3" t="s">
        <v>38</v>
      </c>
      <c r="Q3">
        <v>1</v>
      </c>
      <c r="S3" t="s">
        <v>168</v>
      </c>
    </row>
    <row r="4" spans="1:17" ht="14.25">
      <c r="A4" s="1"/>
      <c r="B4" s="1" t="s">
        <v>0</v>
      </c>
      <c r="C4" s="1" t="s">
        <v>1</v>
      </c>
      <c r="D4" s="1" t="s">
        <v>2</v>
      </c>
      <c r="E4" s="1" t="s">
        <v>3</v>
      </c>
      <c r="F4" s="1" t="s">
        <v>4</v>
      </c>
      <c r="G4" s="1" t="s">
        <v>5</v>
      </c>
      <c r="H4" s="9" t="s">
        <v>19</v>
      </c>
      <c r="K4" s="12"/>
      <c r="L4" s="12">
        <f aca="true" t="shared" si="0" ref="L4:L32">IF(M4&lt;=$K$3,M4,"")</f>
      </c>
      <c r="M4" s="12">
        <v>2</v>
      </c>
      <c r="P4" t="s">
        <v>53</v>
      </c>
      <c r="Q4">
        <v>1</v>
      </c>
    </row>
    <row r="5" spans="1:13" ht="14.25">
      <c r="A5" s="1" t="s">
        <v>6</v>
      </c>
      <c r="B5" s="13"/>
      <c r="C5" s="13"/>
      <c r="D5" s="13"/>
      <c r="E5" s="13"/>
      <c r="F5" s="13"/>
      <c r="G5" s="13"/>
      <c r="H5" s="13"/>
      <c r="K5" s="12"/>
      <c r="L5" s="12">
        <f t="shared" si="0"/>
      </c>
      <c r="M5" s="12">
        <v>3</v>
      </c>
    </row>
    <row r="6" spans="1:13" ht="14.25">
      <c r="A6" s="1" t="s">
        <v>7</v>
      </c>
      <c r="B6" s="15">
        <f>IF(A4="",B5,A4)</f>
        <v>0</v>
      </c>
      <c r="C6" s="16">
        <f>IF(C5="",B6*$G6,C5)</f>
        <v>0</v>
      </c>
      <c r="D6" s="16">
        <f>IF(D5="",C6*$G6,D5)</f>
        <v>0</v>
      </c>
      <c r="E6" s="16">
        <f>IF(E5="",D6*$G6,E5)</f>
        <v>0</v>
      </c>
      <c r="F6" s="16">
        <f>IF(F5="",E6*$G6,F5)</f>
        <v>0</v>
      </c>
      <c r="G6" s="16">
        <f>G5/100+1</f>
        <v>1</v>
      </c>
      <c r="H6" s="16">
        <f>1+H5/100</f>
        <v>1</v>
      </c>
      <c r="K6" s="12"/>
      <c r="L6" s="12">
        <f t="shared" si="0"/>
      </c>
      <c r="M6" s="12">
        <v>4</v>
      </c>
    </row>
    <row r="7" spans="1:13" ht="14.25">
      <c r="A7" s="1" t="s">
        <v>8</v>
      </c>
      <c r="B7" s="13"/>
      <c r="C7" s="2"/>
      <c r="D7" s="3"/>
      <c r="E7" s="3"/>
      <c r="F7" s="3"/>
      <c r="G7" s="4"/>
      <c r="K7" s="12"/>
      <c r="L7" s="12">
        <f t="shared" si="0"/>
      </c>
      <c r="M7" s="12">
        <v>5</v>
      </c>
    </row>
    <row r="8" spans="1:13" ht="14.25">
      <c r="A8" s="1" t="s">
        <v>9</v>
      </c>
      <c r="B8" s="16">
        <f>B6*$B$7</f>
        <v>0</v>
      </c>
      <c r="C8" s="16">
        <f>C6*$B$7</f>
        <v>0</v>
      </c>
      <c r="D8" s="16">
        <f>D6*$B$7</f>
        <v>0</v>
      </c>
      <c r="E8" s="16">
        <f>E6*$B$7</f>
        <v>0</v>
      </c>
      <c r="F8" s="16">
        <f>F6*$B$7</f>
        <v>0</v>
      </c>
      <c r="G8" s="16"/>
      <c r="K8" s="12"/>
      <c r="L8" s="12">
        <f t="shared" si="0"/>
      </c>
      <c r="M8" s="12">
        <v>6</v>
      </c>
    </row>
    <row r="9" spans="1:13" ht="14.25">
      <c r="A9" s="9" t="s">
        <v>13</v>
      </c>
      <c r="B9" s="17">
        <f>Exams!$I$29</f>
        <v>0</v>
      </c>
      <c r="C9" s="16">
        <f>B9*$H$6</f>
        <v>0</v>
      </c>
      <c r="D9" s="16">
        <f>C9*$H$6</f>
        <v>0</v>
      </c>
      <c r="E9" s="16">
        <f>D9*$H$6</f>
        <v>0</v>
      </c>
      <c r="F9" s="16">
        <f>E9*$H$6</f>
        <v>0</v>
      </c>
      <c r="G9" s="16"/>
      <c r="K9" s="12"/>
      <c r="L9" s="12">
        <f t="shared" si="0"/>
      </c>
      <c r="M9" s="12">
        <v>7</v>
      </c>
    </row>
    <row r="10" spans="1:13" ht="15">
      <c r="A10" s="1" t="s">
        <v>14</v>
      </c>
      <c r="B10" s="14">
        <f>B9*B8</f>
        <v>0</v>
      </c>
      <c r="C10" s="14">
        <f>C9*C8</f>
        <v>0</v>
      </c>
      <c r="D10" s="14">
        <f>D9*D8</f>
        <v>0</v>
      </c>
      <c r="E10" s="14">
        <f>E9*E8</f>
        <v>0</v>
      </c>
      <c r="F10" s="14">
        <f>F9*F8</f>
        <v>0</v>
      </c>
      <c r="G10" s="1"/>
      <c r="K10" s="12"/>
      <c r="L10" s="12">
        <f t="shared" si="0"/>
      </c>
      <c r="M10" s="12">
        <v>8</v>
      </c>
    </row>
    <row r="11" spans="3:13" ht="14.25">
      <c r="C11">
        <v>1</v>
      </c>
      <c r="D11">
        <v>2</v>
      </c>
      <c r="E11">
        <v>3</v>
      </c>
      <c r="F11">
        <v>4</v>
      </c>
      <c r="K11" s="12"/>
      <c r="L11" s="12">
        <f t="shared" si="0"/>
      </c>
      <c r="M11" s="12">
        <v>9</v>
      </c>
    </row>
    <row r="12" spans="1:13" ht="14.25">
      <c r="A12" s="129" t="s">
        <v>17</v>
      </c>
      <c r="B12" s="130"/>
      <c r="C12" s="130"/>
      <c r="D12" s="130"/>
      <c r="E12" s="130"/>
      <c r="F12" s="130"/>
      <c r="G12" s="131"/>
      <c r="I12" t="s">
        <v>28</v>
      </c>
      <c r="J12" t="s">
        <v>29</v>
      </c>
      <c r="K12" s="12"/>
      <c r="L12" s="12">
        <f t="shared" si="0"/>
      </c>
      <c r="M12" s="12">
        <v>10</v>
      </c>
    </row>
    <row r="13" spans="1:13" ht="14.25">
      <c r="A13" s="1" t="s">
        <v>16</v>
      </c>
      <c r="B13" s="18">
        <f>J13</f>
        <v>0</v>
      </c>
      <c r="C13" s="18">
        <f>B13*(1+$I13/100)</f>
        <v>0</v>
      </c>
      <c r="D13" s="18">
        <f>C13*(1+$I13/100)</f>
        <v>0</v>
      </c>
      <c r="E13" s="18">
        <f>D13*(1+$I13/100)</f>
        <v>0</v>
      </c>
      <c r="F13" s="18">
        <f>E13*(1+$I13/100)</f>
        <v>0</v>
      </c>
      <c r="G13" s="1"/>
      <c r="I13" s="21"/>
      <c r="J13" s="21"/>
      <c r="K13" s="12"/>
      <c r="L13" s="12">
        <f t="shared" si="0"/>
      </c>
      <c r="M13" s="12">
        <v>11</v>
      </c>
    </row>
    <row r="14" spans="1:13" ht="14.25">
      <c r="A14" s="1"/>
      <c r="B14" s="19"/>
      <c r="C14" s="18"/>
      <c r="D14" s="18"/>
      <c r="E14" s="18"/>
      <c r="F14" s="18"/>
      <c r="G14" s="1"/>
      <c r="H14" t="s">
        <v>27</v>
      </c>
      <c r="K14" s="12"/>
      <c r="L14" s="12">
        <f t="shared" si="0"/>
      </c>
      <c r="M14" s="12">
        <v>12</v>
      </c>
    </row>
    <row r="15" spans="1:13" ht="14.25">
      <c r="A15" s="1" t="s">
        <v>17</v>
      </c>
      <c r="B15" s="18">
        <f>J15</f>
        <v>0</v>
      </c>
      <c r="C15" s="18">
        <f>B15*(1+$I15/100)</f>
        <v>0</v>
      </c>
      <c r="D15" s="18">
        <f>C15*(1+$I15/100)</f>
        <v>0</v>
      </c>
      <c r="E15" s="18">
        <f>D15*(1+$I15/100)</f>
        <v>0</v>
      </c>
      <c r="F15" s="18">
        <f>E15*(1+$I15/100)</f>
        <v>0</v>
      </c>
      <c r="G15" s="53"/>
      <c r="H15" s="20"/>
      <c r="K15" s="12"/>
      <c r="L15" s="12">
        <f t="shared" si="0"/>
      </c>
      <c r="M15" s="12">
        <v>13</v>
      </c>
    </row>
    <row r="16" spans="1:13" ht="14.25">
      <c r="A16" s="1"/>
      <c r="B16" s="19"/>
      <c r="C16" s="18"/>
      <c r="D16" s="18"/>
      <c r="E16" s="18"/>
      <c r="F16" s="18"/>
      <c r="G16" s="54"/>
      <c r="K16" s="12"/>
      <c r="L16" s="12">
        <f t="shared" si="0"/>
      </c>
      <c r="M16" s="12">
        <v>14</v>
      </c>
    </row>
    <row r="17" spans="1:13" ht="14.25">
      <c r="A17" s="1"/>
      <c r="B17" s="18"/>
      <c r="C17" s="18"/>
      <c r="D17" s="18"/>
      <c r="E17" s="18"/>
      <c r="F17" s="18"/>
      <c r="G17" s="53"/>
      <c r="K17" s="12"/>
      <c r="L17" s="12">
        <f t="shared" si="0"/>
      </c>
      <c r="M17" s="12">
        <v>15</v>
      </c>
    </row>
    <row r="18" spans="1:13" ht="14.25">
      <c r="A18" s="1"/>
      <c r="B18" s="19"/>
      <c r="C18" s="18"/>
      <c r="D18" s="18"/>
      <c r="E18" s="18"/>
      <c r="F18" s="18"/>
      <c r="G18" s="54"/>
      <c r="K18" s="12"/>
      <c r="L18" s="12">
        <f t="shared" si="0"/>
      </c>
      <c r="M18" s="12">
        <v>16</v>
      </c>
    </row>
    <row r="19" spans="1:13" ht="14.25">
      <c r="A19" s="1"/>
      <c r="B19" s="18"/>
      <c r="C19" s="18"/>
      <c r="D19" s="18"/>
      <c r="E19" s="18"/>
      <c r="F19" s="18"/>
      <c r="G19" s="53"/>
      <c r="K19" s="12"/>
      <c r="L19" s="12">
        <f t="shared" si="0"/>
      </c>
      <c r="M19" s="12">
        <v>17</v>
      </c>
    </row>
    <row r="20" spans="1:13" ht="15">
      <c r="A20" s="1" t="s">
        <v>18</v>
      </c>
      <c r="B20" s="14">
        <f>SUM(B13:B19)</f>
        <v>0</v>
      </c>
      <c r="C20" s="14">
        <f>SUM(C13:C19)</f>
        <v>0</v>
      </c>
      <c r="D20" s="14">
        <f>SUM(D13:D19)</f>
        <v>0</v>
      </c>
      <c r="E20" s="14">
        <f>SUM(E13:E19)</f>
        <v>0</v>
      </c>
      <c r="F20" s="14">
        <f>SUM(F13:F19)</f>
        <v>0</v>
      </c>
      <c r="G20" s="54"/>
      <c r="K20" s="12"/>
      <c r="L20" s="12">
        <f t="shared" si="0"/>
      </c>
      <c r="M20" s="12">
        <v>18</v>
      </c>
    </row>
    <row r="21" spans="11:13" ht="14.25">
      <c r="K21" s="12"/>
      <c r="L21" s="12">
        <f t="shared" si="0"/>
      </c>
      <c r="M21" s="12">
        <v>19</v>
      </c>
    </row>
    <row r="22" spans="1:13" ht="14.25">
      <c r="A22" s="132" t="s">
        <v>20</v>
      </c>
      <c r="B22" s="133"/>
      <c r="C22" s="133"/>
      <c r="D22" s="133"/>
      <c r="E22" s="133"/>
      <c r="F22" s="133"/>
      <c r="G22" s="134"/>
      <c r="H22" t="s">
        <v>26</v>
      </c>
      <c r="K22" s="12"/>
      <c r="L22" s="12">
        <f t="shared" si="0"/>
      </c>
      <c r="M22" s="12">
        <v>20</v>
      </c>
    </row>
    <row r="23" spans="1:13" ht="14.25">
      <c r="A23" s="12" t="s">
        <v>21</v>
      </c>
      <c r="B23" s="22"/>
      <c r="C23" s="12">
        <f>B23*(1+$H23/100)</f>
        <v>0</v>
      </c>
      <c r="D23" s="12">
        <f aca="true" t="shared" si="1" ref="D23:F26">C23*(1+$H23/100)</f>
        <v>0</v>
      </c>
      <c r="E23" s="12">
        <f t="shared" si="1"/>
        <v>0</v>
      </c>
      <c r="F23" s="12">
        <f t="shared" si="1"/>
        <v>0</v>
      </c>
      <c r="G23" s="12">
        <f>F23*(1-$H23/100)</f>
        <v>0</v>
      </c>
      <c r="H23" s="22"/>
      <c r="I23" s="24"/>
      <c r="K23" s="12"/>
      <c r="L23" s="12">
        <f t="shared" si="0"/>
      </c>
      <c r="M23" s="12">
        <v>21</v>
      </c>
    </row>
    <row r="24" spans="1:13" ht="14.25">
      <c r="A24" s="12" t="s">
        <v>22</v>
      </c>
      <c r="B24" s="22"/>
      <c r="C24" s="12">
        <f>B24*(1+$H24/100)</f>
        <v>0</v>
      </c>
      <c r="D24" s="12">
        <f t="shared" si="1"/>
        <v>0</v>
      </c>
      <c r="E24" s="12">
        <f t="shared" si="1"/>
        <v>0</v>
      </c>
      <c r="F24" s="12">
        <f t="shared" si="1"/>
        <v>0</v>
      </c>
      <c r="G24" s="12">
        <f>F24*(1-$H24/100)</f>
        <v>0</v>
      </c>
      <c r="H24" s="22"/>
      <c r="I24" s="24"/>
      <c r="K24" s="12"/>
      <c r="L24" s="12">
        <f t="shared" si="0"/>
      </c>
      <c r="M24" s="12">
        <v>22</v>
      </c>
    </row>
    <row r="25" spans="1:13" ht="14.25">
      <c r="A25" s="12" t="s">
        <v>23</v>
      </c>
      <c r="B25" s="22"/>
      <c r="C25" s="12">
        <f>B25*(1+$H25/100)</f>
        <v>0</v>
      </c>
      <c r="D25" s="12">
        <f t="shared" si="1"/>
        <v>0</v>
      </c>
      <c r="E25" s="12">
        <f t="shared" si="1"/>
        <v>0</v>
      </c>
      <c r="F25" s="12">
        <f t="shared" si="1"/>
        <v>0</v>
      </c>
      <c r="G25" s="12">
        <f>F25*(1-$H25/100)</f>
        <v>0</v>
      </c>
      <c r="H25" s="22"/>
      <c r="I25" s="24"/>
      <c r="K25" s="12"/>
      <c r="L25" s="12">
        <f t="shared" si="0"/>
      </c>
      <c r="M25" s="12">
        <v>23</v>
      </c>
    </row>
    <row r="26" spans="1:13" ht="14.25">
      <c r="A26" s="62" t="s">
        <v>98</v>
      </c>
      <c r="B26" s="22"/>
      <c r="C26" s="12">
        <f>B26*(1+$H26/100)</f>
        <v>0</v>
      </c>
      <c r="D26" s="12">
        <f t="shared" si="1"/>
        <v>0</v>
      </c>
      <c r="E26" s="12">
        <f t="shared" si="1"/>
        <v>0</v>
      </c>
      <c r="F26" s="12">
        <f t="shared" si="1"/>
        <v>0</v>
      </c>
      <c r="H26" s="22"/>
      <c r="I26" t="s">
        <v>20</v>
      </c>
      <c r="K26" s="12"/>
      <c r="L26" s="12">
        <f t="shared" si="0"/>
      </c>
      <c r="M26" s="12">
        <v>24</v>
      </c>
    </row>
    <row r="27" spans="1:13" ht="14.25">
      <c r="A27" s="12" t="s">
        <v>21</v>
      </c>
      <c r="B27" s="12">
        <f>$H27*B$6</f>
        <v>0</v>
      </c>
      <c r="C27" s="12">
        <f aca="true" t="shared" si="2" ref="C27:F30">$H27*C$6</f>
        <v>0</v>
      </c>
      <c r="D27" s="12">
        <f t="shared" si="2"/>
        <v>0</v>
      </c>
      <c r="E27" s="12">
        <f t="shared" si="2"/>
        <v>0</v>
      </c>
      <c r="F27" s="12">
        <f t="shared" si="2"/>
        <v>0</v>
      </c>
      <c r="G27" s="12"/>
      <c r="H27" s="12">
        <f>IF(SUM($I$27:$I$30)=0,0,I27/SUM($I$27:$I$30))</f>
        <v>0</v>
      </c>
      <c r="I27" s="12">
        <f>SUMPRODUCT(Exams!$A$9:$A$23,Exams!$J$9:$J$23)</f>
        <v>0</v>
      </c>
      <c r="K27" s="12"/>
      <c r="L27" s="12"/>
      <c r="M27" s="12"/>
    </row>
    <row r="28" spans="1:13" ht="14.25">
      <c r="A28" s="12" t="s">
        <v>22</v>
      </c>
      <c r="B28" s="12">
        <f>$H28*B$6</f>
        <v>0</v>
      </c>
      <c r="C28" s="12">
        <f t="shared" si="2"/>
        <v>0</v>
      </c>
      <c r="D28" s="12">
        <f t="shared" si="2"/>
        <v>0</v>
      </c>
      <c r="E28" s="12">
        <f t="shared" si="2"/>
        <v>0</v>
      </c>
      <c r="F28" s="12">
        <f t="shared" si="2"/>
        <v>0</v>
      </c>
      <c r="G28" s="12"/>
      <c r="H28" s="12">
        <f>IF(SUM($I$27:$I$30)=0,0,I28/SUM($I$27:$I$30))</f>
        <v>0</v>
      </c>
      <c r="I28" s="12">
        <f>SUMPRODUCT(Exams!$B$9:$B$23,Exams!$J$9:$J$23)</f>
        <v>0</v>
      </c>
      <c r="K28" s="12"/>
      <c r="L28" s="12">
        <f t="shared" si="0"/>
      </c>
      <c r="M28" s="12">
        <v>26</v>
      </c>
    </row>
    <row r="29" spans="1:13" ht="14.25">
      <c r="A29" s="12" t="s">
        <v>23</v>
      </c>
      <c r="B29" s="12">
        <f>$H29*B$6</f>
        <v>0</v>
      </c>
      <c r="C29" s="12">
        <f t="shared" si="2"/>
        <v>0</v>
      </c>
      <c r="D29" s="12">
        <f t="shared" si="2"/>
        <v>0</v>
      </c>
      <c r="E29" s="12">
        <f t="shared" si="2"/>
        <v>0</v>
      </c>
      <c r="F29" s="12">
        <f t="shared" si="2"/>
        <v>0</v>
      </c>
      <c r="G29" s="12"/>
      <c r="H29" s="12">
        <f>IF(SUM($I$27:$I$30)=0,0,I29/SUM($I$27:$I$30))</f>
        <v>0</v>
      </c>
      <c r="I29" s="12">
        <f>SUMPRODUCT(Exams!$C$9:$C$23,Exams!$J$9:$J$23)</f>
        <v>0</v>
      </c>
      <c r="K29" s="12"/>
      <c r="L29" s="12">
        <f t="shared" si="0"/>
      </c>
      <c r="M29" s="12">
        <v>27</v>
      </c>
    </row>
    <row r="30" spans="1:13" ht="14.25">
      <c r="A30" s="63" t="s">
        <v>98</v>
      </c>
      <c r="B30" s="12">
        <f>$H30*B$6</f>
        <v>0</v>
      </c>
      <c r="C30" s="12">
        <f t="shared" si="2"/>
        <v>0</v>
      </c>
      <c r="D30" s="12">
        <f t="shared" si="2"/>
        <v>0</v>
      </c>
      <c r="E30" s="12">
        <f t="shared" si="2"/>
        <v>0</v>
      </c>
      <c r="F30" s="12">
        <f t="shared" si="2"/>
        <v>0</v>
      </c>
      <c r="H30" s="12">
        <f>IF(SUM($I$27:$I$30)=0,0,I30/SUM($I$27:$I$30))</f>
        <v>0</v>
      </c>
      <c r="I30" s="12">
        <f>SUMPRODUCT(Exams!$D$9:$D$23,Exams!$J$9:$J$23)</f>
        <v>0</v>
      </c>
      <c r="K30" s="12"/>
      <c r="L30" s="12">
        <f t="shared" si="0"/>
      </c>
      <c r="M30" s="12">
        <v>28</v>
      </c>
    </row>
    <row r="31" spans="1:13" ht="14.25">
      <c r="A31" s="12" t="s">
        <v>21</v>
      </c>
      <c r="B31" s="12">
        <f aca="true" t="shared" si="3" ref="B31:F32">IF(SUM(B$27:B$30)=0,0,B27*B$8*B23/SUM(B$27:B$30))</f>
        <v>0</v>
      </c>
      <c r="C31" s="12">
        <f t="shared" si="3"/>
        <v>0</v>
      </c>
      <c r="D31" s="12">
        <f t="shared" si="3"/>
        <v>0</v>
      </c>
      <c r="E31" s="12">
        <f t="shared" si="3"/>
        <v>0</v>
      </c>
      <c r="F31" s="12">
        <f t="shared" si="3"/>
        <v>0</v>
      </c>
      <c r="G31" s="12"/>
      <c r="H31" s="12"/>
      <c r="I31" s="12"/>
      <c r="K31" s="12"/>
      <c r="L31" s="12">
        <f t="shared" si="0"/>
      </c>
      <c r="M31" s="12">
        <v>29</v>
      </c>
    </row>
    <row r="32" spans="1:13" ht="14.25">
      <c r="A32" s="12" t="s">
        <v>22</v>
      </c>
      <c r="B32" s="12">
        <f t="shared" si="3"/>
        <v>0</v>
      </c>
      <c r="C32" s="12">
        <f t="shared" si="3"/>
        <v>0</v>
      </c>
      <c r="D32" s="12">
        <f t="shared" si="3"/>
        <v>0</v>
      </c>
      <c r="E32" s="12">
        <f t="shared" si="3"/>
        <v>0</v>
      </c>
      <c r="F32" s="12">
        <f t="shared" si="3"/>
        <v>0</v>
      </c>
      <c r="G32" s="12"/>
      <c r="H32" s="12"/>
      <c r="I32" s="12"/>
      <c r="K32" s="12"/>
      <c r="L32" s="12">
        <f t="shared" si="0"/>
      </c>
      <c r="M32" s="12">
        <v>30</v>
      </c>
    </row>
    <row r="33" spans="1:13" ht="14.25">
      <c r="A33" s="12" t="s">
        <v>23</v>
      </c>
      <c r="B33" s="12">
        <f aca="true" t="shared" si="4" ref="B33:F34">IF(SUM(B$27:B$30)=0,0,B29*B$8*B25/SUM(B$27:B$30))</f>
        <v>0</v>
      </c>
      <c r="C33" s="12">
        <f t="shared" si="4"/>
        <v>0</v>
      </c>
      <c r="D33" s="12">
        <f t="shared" si="4"/>
        <v>0</v>
      </c>
      <c r="E33" s="12">
        <f t="shared" si="4"/>
        <v>0</v>
      </c>
      <c r="F33" s="12">
        <f t="shared" si="4"/>
        <v>0</v>
      </c>
      <c r="G33" s="12"/>
      <c r="H33" s="12"/>
      <c r="I33" s="12"/>
      <c r="K33" s="12"/>
      <c r="L33" s="12">
        <f aca="true" t="shared" si="5" ref="L33:L52">IF(M33&lt;=$K$3,M33,"")</f>
      </c>
      <c r="M33" s="12">
        <v>31</v>
      </c>
    </row>
    <row r="34" spans="1:13" ht="14.25">
      <c r="A34" s="63" t="s">
        <v>98</v>
      </c>
      <c r="B34" s="12">
        <f t="shared" si="4"/>
        <v>0</v>
      </c>
      <c r="C34" s="12">
        <f t="shared" si="4"/>
        <v>0</v>
      </c>
      <c r="D34" s="12">
        <f t="shared" si="4"/>
        <v>0</v>
      </c>
      <c r="E34" s="12">
        <f t="shared" si="4"/>
        <v>0</v>
      </c>
      <c r="F34" s="12">
        <f t="shared" si="4"/>
        <v>0</v>
      </c>
      <c r="K34" s="12"/>
      <c r="L34" s="12">
        <f t="shared" si="5"/>
      </c>
      <c r="M34" s="12">
        <v>32</v>
      </c>
    </row>
    <row r="35" spans="1:13" ht="14.25">
      <c r="A35" s="126" t="s">
        <v>42</v>
      </c>
      <c r="B35" s="127"/>
      <c r="C35" s="127"/>
      <c r="D35" s="127"/>
      <c r="E35" s="127"/>
      <c r="F35" s="127"/>
      <c r="G35" s="128"/>
      <c r="H35" t="s">
        <v>60</v>
      </c>
      <c r="K35" s="12"/>
      <c r="L35" s="12">
        <f t="shared" si="5"/>
      </c>
      <c r="M35" s="12">
        <v>33</v>
      </c>
    </row>
    <row r="36" spans="1:13" ht="14.25">
      <c r="A36" s="12" t="s">
        <v>41</v>
      </c>
      <c r="B36" s="22"/>
      <c r="C36" s="12">
        <f>B36*(1+$H36/100)</f>
        <v>0</v>
      </c>
      <c r="D36" s="12">
        <f>C36*(1+$H36/100)</f>
        <v>0</v>
      </c>
      <c r="E36" s="12">
        <f>D36*(1+$H36/100)</f>
        <v>0</v>
      </c>
      <c r="F36" s="12">
        <f aca="true" t="shared" si="6" ref="D36:F42">E36*(1+$H36/100)</f>
        <v>0</v>
      </c>
      <c r="G36" s="12"/>
      <c r="H36" s="22"/>
      <c r="K36" s="12"/>
      <c r="L36" s="12">
        <f t="shared" si="5"/>
      </c>
      <c r="M36" s="12">
        <v>34</v>
      </c>
    </row>
    <row r="37" spans="1:13" ht="14.25">
      <c r="A37" s="12" t="s">
        <v>44</v>
      </c>
      <c r="B37" s="22"/>
      <c r="C37" s="22"/>
      <c r="D37" s="22"/>
      <c r="E37" s="22"/>
      <c r="F37" s="22"/>
      <c r="G37" s="12"/>
      <c r="H37" s="12">
        <v>3</v>
      </c>
      <c r="K37" s="12"/>
      <c r="L37" s="12">
        <f t="shared" si="5"/>
      </c>
      <c r="M37" s="12">
        <v>35</v>
      </c>
    </row>
    <row r="38" spans="1:13" ht="14.25">
      <c r="A38" s="12" t="s">
        <v>45</v>
      </c>
      <c r="B38" s="22"/>
      <c r="C38" s="12"/>
      <c r="D38" s="12"/>
      <c r="E38" s="12"/>
      <c r="F38" s="12"/>
      <c r="G38" s="12"/>
      <c r="H38" s="12">
        <v>3</v>
      </c>
      <c r="K38" s="12"/>
      <c r="L38" s="12">
        <f t="shared" si="5"/>
      </c>
      <c r="M38" s="12">
        <v>36</v>
      </c>
    </row>
    <row r="39" spans="1:13" ht="14.25">
      <c r="A39" s="12" t="s">
        <v>46</v>
      </c>
      <c r="B39" s="22"/>
      <c r="C39" s="12">
        <f>B39*(1+$H39/100)</f>
        <v>0</v>
      </c>
      <c r="D39" s="12">
        <f t="shared" si="6"/>
        <v>0</v>
      </c>
      <c r="E39" s="12">
        <f t="shared" si="6"/>
        <v>0</v>
      </c>
      <c r="F39" s="12">
        <f t="shared" si="6"/>
        <v>0</v>
      </c>
      <c r="G39" s="12"/>
      <c r="H39" s="12">
        <v>3</v>
      </c>
      <c r="K39" s="12"/>
      <c r="L39" s="12">
        <f t="shared" si="5"/>
      </c>
      <c r="M39" s="12">
        <v>37</v>
      </c>
    </row>
    <row r="40" spans="1:13" ht="14.25">
      <c r="A40" s="12" t="s">
        <v>43</v>
      </c>
      <c r="B40" s="22"/>
      <c r="C40" s="12">
        <f>B40*(1+$H40/100)</f>
        <v>0</v>
      </c>
      <c r="D40" s="12">
        <f t="shared" si="6"/>
        <v>0</v>
      </c>
      <c r="E40" s="12">
        <f t="shared" si="6"/>
        <v>0</v>
      </c>
      <c r="F40" s="12">
        <f t="shared" si="6"/>
        <v>0</v>
      </c>
      <c r="G40" s="12"/>
      <c r="H40" s="12">
        <f>H39</f>
        <v>3</v>
      </c>
      <c r="K40" s="12"/>
      <c r="L40" s="12">
        <f t="shared" si="5"/>
      </c>
      <c r="M40" s="12">
        <v>38</v>
      </c>
    </row>
    <row r="41" spans="1:13" ht="14.25">
      <c r="A41" s="12" t="s">
        <v>47</v>
      </c>
      <c r="B41" s="22"/>
      <c r="C41" s="12">
        <f>B41*(1+$H41/100)</f>
        <v>0</v>
      </c>
      <c r="D41" s="12">
        <f t="shared" si="6"/>
        <v>0</v>
      </c>
      <c r="E41" s="12">
        <f t="shared" si="6"/>
        <v>0</v>
      </c>
      <c r="F41" s="12">
        <f t="shared" si="6"/>
        <v>0</v>
      </c>
      <c r="G41" s="12"/>
      <c r="H41" s="12">
        <f>H40</f>
        <v>3</v>
      </c>
      <c r="K41" s="12"/>
      <c r="L41" s="12">
        <f t="shared" si="5"/>
      </c>
      <c r="M41" s="12">
        <v>39</v>
      </c>
    </row>
    <row r="42" spans="1:13" ht="14.25">
      <c r="A42" s="24" t="s">
        <v>99</v>
      </c>
      <c r="B42" s="22"/>
      <c r="C42" s="12">
        <f>B42*(1+$H42/100)</f>
        <v>0</v>
      </c>
      <c r="D42" s="12">
        <f t="shared" si="6"/>
        <v>0</v>
      </c>
      <c r="E42" s="12">
        <f t="shared" si="6"/>
        <v>0</v>
      </c>
      <c r="F42" s="12">
        <f t="shared" si="6"/>
        <v>0</v>
      </c>
      <c r="H42" s="12">
        <f>H41</f>
        <v>3</v>
      </c>
      <c r="K42" s="12"/>
      <c r="L42" s="12">
        <f t="shared" si="5"/>
      </c>
      <c r="M42" s="12">
        <v>40</v>
      </c>
    </row>
    <row r="43" spans="1:13" ht="14.25">
      <c r="A43" s="126" t="s">
        <v>54</v>
      </c>
      <c r="B43" s="127"/>
      <c r="C43" s="127"/>
      <c r="D43" s="127"/>
      <c r="E43" s="127"/>
      <c r="F43" s="127"/>
      <c r="G43" s="128"/>
      <c r="K43" s="12"/>
      <c r="L43" s="12">
        <f t="shared" si="5"/>
      </c>
      <c r="M43" s="12">
        <v>41</v>
      </c>
    </row>
    <row r="44" spans="1:13" ht="14.25">
      <c r="A44" s="12" t="s">
        <v>55</v>
      </c>
      <c r="B44" s="12">
        <f>IF(H44="",B47,H44)</f>
        <v>0</v>
      </c>
      <c r="C44" s="12">
        <f>C47</f>
        <v>0</v>
      </c>
      <c r="D44" s="12">
        <f>D47</f>
        <v>0</v>
      </c>
      <c r="E44" s="12">
        <f>E47</f>
        <v>0</v>
      </c>
      <c r="F44" s="12">
        <f>F47</f>
        <v>0</v>
      </c>
      <c r="G44" s="12"/>
      <c r="H44" s="22"/>
      <c r="K44" s="12"/>
      <c r="L44" s="12">
        <f t="shared" si="5"/>
      </c>
      <c r="M44" s="12">
        <v>42</v>
      </c>
    </row>
    <row r="45" spans="1:13" ht="14.25">
      <c r="A45" s="12" t="s">
        <v>59</v>
      </c>
      <c r="B45" s="12"/>
      <c r="C45" s="12"/>
      <c r="D45" s="12"/>
      <c r="E45" s="12"/>
      <c r="F45" s="12"/>
      <c r="G45" s="12"/>
      <c r="H45" s="12"/>
      <c r="K45" s="12"/>
      <c r="L45" s="12">
        <f t="shared" si="5"/>
      </c>
      <c r="M45" s="12">
        <v>43</v>
      </c>
    </row>
    <row r="46" spans="11:13" ht="14.25">
      <c r="K46" s="12"/>
      <c r="L46" s="12">
        <f t="shared" si="5"/>
      </c>
      <c r="M46" s="12">
        <v>44</v>
      </c>
    </row>
    <row r="47" spans="2:13" ht="14.25">
      <c r="B47" s="21"/>
      <c r="C47" s="21"/>
      <c r="D47" s="21"/>
      <c r="E47" s="21"/>
      <c r="F47" s="21"/>
      <c r="K47" s="12"/>
      <c r="L47" s="12">
        <f t="shared" si="5"/>
      </c>
      <c r="M47" s="12">
        <v>45</v>
      </c>
    </row>
    <row r="48" spans="11:13" ht="14.25">
      <c r="K48" s="12"/>
      <c r="L48" s="12">
        <f t="shared" si="5"/>
      </c>
      <c r="M48" s="12">
        <v>46</v>
      </c>
    </row>
    <row r="49" spans="11:13" ht="14.25">
      <c r="K49" s="12"/>
      <c r="L49" s="12">
        <f t="shared" si="5"/>
      </c>
      <c r="M49" s="12">
        <v>47</v>
      </c>
    </row>
    <row r="50" spans="11:13" ht="14.25">
      <c r="K50" s="12"/>
      <c r="L50" s="12">
        <f t="shared" si="5"/>
      </c>
      <c r="M50" s="12">
        <v>48</v>
      </c>
    </row>
    <row r="51" spans="11:13" ht="14.25">
      <c r="K51" s="12"/>
      <c r="L51" s="12">
        <f t="shared" si="5"/>
      </c>
      <c r="M51" s="12">
        <v>49</v>
      </c>
    </row>
    <row r="52" spans="11:13" ht="14.25">
      <c r="K52" s="12"/>
      <c r="L52" s="12">
        <f t="shared" si="5"/>
      </c>
      <c r="M52" s="12">
        <v>50</v>
      </c>
    </row>
  </sheetData>
  <mergeCells count="5">
    <mergeCell ref="A43:G43"/>
    <mergeCell ref="A3:G3"/>
    <mergeCell ref="A12:G12"/>
    <mergeCell ref="A22:G22"/>
    <mergeCell ref="A35:G35"/>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z002v0fh</dc:creator>
  <cp:keywords/>
  <dc:description/>
  <cp:lastModifiedBy>z002v0fh</cp:lastModifiedBy>
  <cp:lastPrinted>2012-08-17T22:40:53Z</cp:lastPrinted>
  <dcterms:created xsi:type="dcterms:W3CDTF">2012-04-28T22:27:46Z</dcterms:created>
  <dcterms:modified xsi:type="dcterms:W3CDTF">2012-08-20T21:43:43Z</dcterms:modified>
  <cp:category/>
  <cp:version/>
  <cp:contentType/>
  <cp:contentStatus/>
</cp:coreProperties>
</file>